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00 - J2 Bookkeeping\J2 Bookkeeping Clients\Eagle II dba Loop.tv\2025\"/>
    </mc:Choice>
  </mc:AlternateContent>
  <xr:revisionPtr revIDLastSave="0" documentId="13_ncr:1_{C4BE8F32-871D-4418-A287-3224D661B742}" xr6:coauthVersionLast="47" xr6:coauthVersionMax="47" xr10:uidLastSave="{00000000-0000-0000-0000-000000000000}"/>
  <bookViews>
    <workbookView xWindow="-25710" yWindow="-110" windowWidth="25820" windowHeight="15500" firstSheet="1" activeTab="1" xr2:uid="{00000000-000D-0000-FFFF-FFFF00000000}"/>
  </bookViews>
  <sheets>
    <sheet name="Profit and Loss" sheetId="1" r:id="rId1"/>
    <sheet name="Monthly Minutes by Provider" sheetId="2" r:id="rId2"/>
    <sheet name="October 2025" sheetId="3" r:id="rId3"/>
    <sheet name="November 2025" sheetId="4" r:id="rId4"/>
    <sheet name="December 2025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4" i="1" l="1" a="1"/>
  <c r="C64" i="1" s="1"/>
  <c r="C65" i="1" s="1" a="1"/>
  <c r="C65" i="1" s="1"/>
  <c r="D63" i="1" a="1"/>
  <c r="D63" i="1" s="1"/>
  <c r="D64" i="1" s="1" a="1"/>
  <c r="D64" i="1" s="1"/>
  <c r="D65" i="1" s="1" a="1"/>
  <c r="D65" i="1" s="1"/>
  <c r="B63" i="1" a="1"/>
  <c r="B63" i="1" s="1"/>
  <c r="E60" i="1" a="1"/>
  <c r="E60" i="1" s="1"/>
  <c r="D58" i="1" a="1"/>
  <c r="D58" i="1" s="1"/>
  <c r="C58" i="1" a="1"/>
  <c r="C58" i="1" s="1"/>
  <c r="B58" i="1" a="1"/>
  <c r="B58" i="1" s="1"/>
  <c r="E58" i="1" s="1" a="1"/>
  <c r="E58" i="1" s="1"/>
  <c r="D57" i="1" a="1"/>
  <c r="D57" i="1" s="1"/>
  <c r="D59" i="1" s="1" a="1"/>
  <c r="D59" i="1" s="1"/>
  <c r="C57" i="1" a="1"/>
  <c r="C57" i="1" s="1"/>
  <c r="B57" i="1" a="1"/>
  <c r="B57" i="1" s="1"/>
  <c r="E57" i="1" s="1" a="1"/>
  <c r="E57" i="1" s="1"/>
  <c r="C56" i="1" a="1"/>
  <c r="C56" i="1" s="1"/>
  <c r="C59" i="1" s="1" a="1"/>
  <c r="C59" i="1" s="1"/>
  <c r="B56" i="1" a="1"/>
  <c r="B56" i="1" s="1"/>
  <c r="D55" i="1" a="1"/>
  <c r="D55" i="1" s="1"/>
  <c r="B55" i="1" a="1"/>
  <c r="B55" i="1" s="1"/>
  <c r="E55" i="1" s="1" a="1"/>
  <c r="E55" i="1" s="1"/>
  <c r="B54" i="1" a="1"/>
  <c r="B54" i="1" s="1"/>
  <c r="E54" i="1" s="1" a="1"/>
  <c r="E54" i="1" s="1"/>
  <c r="C53" i="1" a="1"/>
  <c r="C53" i="1" s="1"/>
  <c r="E53" i="1" s="1" a="1"/>
  <c r="E53" i="1" s="1"/>
  <c r="D52" i="1" a="1"/>
  <c r="D52" i="1" s="1"/>
  <c r="C52" i="1" a="1"/>
  <c r="C52" i="1" s="1"/>
  <c r="B52" i="1" a="1"/>
  <c r="B52" i="1" s="1"/>
  <c r="D51" i="1" a="1"/>
  <c r="D51" i="1" s="1"/>
  <c r="E51" i="1" s="1" a="1"/>
  <c r="E51" i="1" s="1"/>
  <c r="D49" i="1" a="1"/>
  <c r="D49" i="1" s="1"/>
  <c r="C49" i="1" a="1"/>
  <c r="C49" i="1" s="1"/>
  <c r="B49" i="1" a="1"/>
  <c r="B49" i="1" s="1"/>
  <c r="E49" i="1" s="1" a="1"/>
  <c r="E49" i="1" s="1"/>
  <c r="D48" i="1" a="1"/>
  <c r="D48" i="1" s="1"/>
  <c r="D50" i="1" s="1" a="1"/>
  <c r="D50" i="1" s="1"/>
  <c r="C48" i="1" a="1"/>
  <c r="C48" i="1" s="1"/>
  <c r="C50" i="1" s="1" a="1"/>
  <c r="C50" i="1" s="1"/>
  <c r="B48" i="1" a="1"/>
  <c r="B48" i="1" s="1"/>
  <c r="E47" i="1" a="1"/>
  <c r="E47" i="1" s="1"/>
  <c r="D46" i="1" a="1"/>
  <c r="D46" i="1" s="1"/>
  <c r="C46" i="1" a="1"/>
  <c r="C46" i="1" s="1"/>
  <c r="E46" i="1" s="1" a="1"/>
  <c r="E46" i="1" s="1"/>
  <c r="C45" i="1" a="1"/>
  <c r="C45" i="1" s="1"/>
  <c r="E45" i="1" s="1" a="1"/>
  <c r="E45" i="1" s="1"/>
  <c r="B43" i="1" a="1"/>
  <c r="B43" i="1" s="1"/>
  <c r="E43" i="1" s="1" a="1"/>
  <c r="E43" i="1" s="1"/>
  <c r="B42" i="1" a="1"/>
  <c r="B42" i="1" s="1"/>
  <c r="E42" i="1" s="1" a="1"/>
  <c r="E42" i="1" s="1"/>
  <c r="D41" i="1" a="1"/>
  <c r="D41" i="1" s="1"/>
  <c r="C41" i="1" a="1"/>
  <c r="C41" i="1" s="1"/>
  <c r="B41" i="1" a="1"/>
  <c r="B41" i="1" s="1"/>
  <c r="B40" i="1" a="1"/>
  <c r="B40" i="1" s="1"/>
  <c r="E40" i="1" s="1" a="1"/>
  <c r="E40" i="1" s="1"/>
  <c r="D39" i="1" a="1"/>
  <c r="D39" i="1" s="1"/>
  <c r="D44" i="1" s="1" a="1"/>
  <c r="D44" i="1" s="1"/>
  <c r="C39" i="1" a="1"/>
  <c r="C39" i="1" s="1"/>
  <c r="C44" i="1" s="1" a="1"/>
  <c r="C44" i="1" s="1"/>
  <c r="B39" i="1" a="1"/>
  <c r="B39" i="1" s="1"/>
  <c r="E38" i="1" a="1"/>
  <c r="E38" i="1" s="1"/>
  <c r="D37" i="1" a="1"/>
  <c r="D37" i="1" s="1"/>
  <c r="C37" i="1" a="1"/>
  <c r="C37" i="1" s="1"/>
  <c r="E37" i="1" s="1" a="1"/>
  <c r="E37" i="1" s="1"/>
  <c r="C36" i="1" a="1"/>
  <c r="C36" i="1" s="1"/>
  <c r="B36" i="1" a="1"/>
  <c r="B36" i="1" s="1"/>
  <c r="E36" i="1" s="1" a="1"/>
  <c r="E36" i="1" s="1"/>
  <c r="D35" i="1" a="1"/>
  <c r="D35" i="1" s="1"/>
  <c r="E35" i="1" s="1" a="1"/>
  <c r="E35" i="1" s="1"/>
  <c r="D33" i="1" a="1"/>
  <c r="D33" i="1" s="1"/>
  <c r="D34" i="1" s="1" a="1"/>
  <c r="D34" i="1" s="1"/>
  <c r="C33" i="1" a="1"/>
  <c r="C33" i="1" s="1"/>
  <c r="C34" i="1" s="1" a="1"/>
  <c r="C34" i="1" s="1"/>
  <c r="B33" i="1" a="1"/>
  <c r="B33" i="1" s="1"/>
  <c r="E32" i="1" a="1"/>
  <c r="E32" i="1" s="1"/>
  <c r="D31" i="1" a="1"/>
  <c r="D31" i="1" s="1"/>
  <c r="C31" i="1" a="1"/>
  <c r="C31" i="1" s="1"/>
  <c r="E31" i="1" s="1" a="1"/>
  <c r="E31" i="1" s="1"/>
  <c r="C29" i="1" a="1"/>
  <c r="C29" i="1" s="1"/>
  <c r="E29" i="1" s="1" a="1"/>
  <c r="E29" i="1" s="1"/>
  <c r="D28" i="1" a="1"/>
  <c r="D28" i="1" s="1"/>
  <c r="D30" i="1" s="1" a="1"/>
  <c r="D30" i="1" s="1"/>
  <c r="C28" i="1" a="1"/>
  <c r="C28" i="1" s="1"/>
  <c r="C30" i="1" s="1" a="1"/>
  <c r="C30" i="1" s="1"/>
  <c r="B28" i="1" a="1"/>
  <c r="B28" i="1" s="1"/>
  <c r="E27" i="1" a="1"/>
  <c r="E27" i="1" s="1"/>
  <c r="D25" i="1" a="1"/>
  <c r="D25" i="1" s="1"/>
  <c r="C25" i="1" a="1"/>
  <c r="C25" i="1" s="1"/>
  <c r="E25" i="1" s="1" a="1"/>
  <c r="E25" i="1" s="1"/>
  <c r="D24" i="1" a="1"/>
  <c r="D24" i="1" s="1"/>
  <c r="D26" i="1" s="1" a="1"/>
  <c r="D26" i="1" s="1"/>
  <c r="C24" i="1" a="1"/>
  <c r="C24" i="1" s="1"/>
  <c r="B24" i="1" a="1"/>
  <c r="B24" i="1" s="1"/>
  <c r="C23" i="1" a="1"/>
  <c r="C23" i="1" s="1"/>
  <c r="E22" i="1" a="1"/>
  <c r="E22" i="1" s="1"/>
  <c r="D17" i="1" a="1"/>
  <c r="D17" i="1" s="1"/>
  <c r="C17" i="1" a="1"/>
  <c r="C17" i="1" s="1"/>
  <c r="C18" i="1" s="1" a="1"/>
  <c r="C18" i="1" s="1"/>
  <c r="C19" i="1" s="1" a="1"/>
  <c r="C19" i="1" s="1"/>
  <c r="B17" i="1" a="1"/>
  <c r="B17" i="1" s="1"/>
  <c r="D16" i="1" a="1"/>
  <c r="D16" i="1" s="1"/>
  <c r="E15" i="1" a="1"/>
  <c r="E15" i="1" s="1"/>
  <c r="C12" i="1" a="1"/>
  <c r="C12" i="1" s="1"/>
  <c r="E12" i="1" s="1" a="1"/>
  <c r="E12" i="1" s="1"/>
  <c r="D10" i="1" a="1"/>
  <c r="D10" i="1" s="1"/>
  <c r="C10" i="1" a="1"/>
  <c r="C10" i="1" s="1"/>
  <c r="B10" i="1" a="1"/>
  <c r="B10" i="1" s="1"/>
  <c r="E10" i="1" s="1" a="1"/>
  <c r="E10" i="1" s="1"/>
  <c r="D9" i="1" a="1"/>
  <c r="D9" i="1" s="1"/>
  <c r="C9" i="1" a="1"/>
  <c r="C9" i="1" s="1"/>
  <c r="B9" i="1" a="1"/>
  <c r="B9" i="1" s="1"/>
  <c r="E9" i="1" s="1" a="1"/>
  <c r="E9" i="1" s="1"/>
  <c r="D8" i="1" a="1"/>
  <c r="D8" i="1" s="1"/>
  <c r="D11" i="1" s="1" a="1"/>
  <c r="D11" i="1" s="1"/>
  <c r="D13" i="1" s="1" a="1"/>
  <c r="D13" i="1" s="1"/>
  <c r="C8" i="1" a="1"/>
  <c r="C8" i="1" s="1"/>
  <c r="C11" i="1" s="1" a="1"/>
  <c r="C11" i="1" s="1"/>
  <c r="C13" i="1" s="1" a="1"/>
  <c r="C13" i="1" s="1"/>
  <c r="C20" i="1" s="1" a="1"/>
  <c r="C20" i="1" s="1"/>
  <c r="C61" i="1" s="1" a="1"/>
  <c r="C61" i="1" s="1"/>
  <c r="C66" i="1" s="1" a="1"/>
  <c r="C66" i="1" s="1"/>
  <c r="B8" i="1" a="1"/>
  <c r="B8" i="1" s="1"/>
  <c r="E7" i="1" a="1"/>
  <c r="E7" i="1" s="1"/>
  <c r="C26" i="1" l="1" a="1"/>
  <c r="C26" i="1" s="1"/>
  <c r="E23" i="1" a="1"/>
  <c r="E23" i="1" s="1"/>
  <c r="B11" i="1" a="1"/>
  <c r="B11" i="1" s="1"/>
  <c r="E8" i="1" a="1"/>
  <c r="E8" i="1" s="1"/>
  <c r="E24" i="1" a="1"/>
  <c r="E24" i="1" s="1"/>
  <c r="B26" i="1" a="1"/>
  <c r="B26" i="1" s="1"/>
  <c r="E26" i="1" s="1" a="1"/>
  <c r="E26" i="1" s="1"/>
  <c r="E16" i="1" a="1"/>
  <c r="E16" i="1" s="1"/>
  <c r="D18" i="1" a="1"/>
  <c r="D18" i="1" s="1"/>
  <c r="D19" i="1" s="1" a="1"/>
  <c r="D19" i="1" s="1"/>
  <c r="E41" i="1" a="1"/>
  <c r="E41" i="1" s="1"/>
  <c r="E52" i="1" a="1"/>
  <c r="E52" i="1" s="1"/>
  <c r="B64" i="1" a="1"/>
  <c r="B64" i="1" s="1"/>
  <c r="E63" i="1" a="1"/>
  <c r="E63" i="1" s="1"/>
  <c r="B34" i="1" a="1"/>
  <c r="B34" i="1" s="1"/>
  <c r="E34" i="1" s="1" a="1"/>
  <c r="E34" i="1" s="1"/>
  <c r="E33" i="1" a="1"/>
  <c r="E33" i="1" s="1"/>
  <c r="D20" i="1" a="1"/>
  <c r="D20" i="1" s="1"/>
  <c r="D61" i="1" s="1" a="1"/>
  <c r="D61" i="1" s="1"/>
  <c r="D66" i="1" s="1" a="1"/>
  <c r="D66" i="1" s="1"/>
  <c r="E48" i="1" a="1"/>
  <c r="E48" i="1" s="1"/>
  <c r="B50" i="1" a="1"/>
  <c r="B50" i="1" s="1"/>
  <c r="E50" i="1" s="1" a="1"/>
  <c r="E50" i="1" s="1"/>
  <c r="B30" i="1" a="1"/>
  <c r="B30" i="1" s="1"/>
  <c r="E30" i="1" s="1" a="1"/>
  <c r="E30" i="1" s="1"/>
  <c r="E28" i="1" a="1"/>
  <c r="E28" i="1" s="1"/>
  <c r="E39" i="1" a="1"/>
  <c r="E39" i="1" s="1"/>
  <c r="B44" i="1" a="1"/>
  <c r="B44" i="1" s="1"/>
  <c r="E44" i="1" s="1" a="1"/>
  <c r="E44" i="1" s="1"/>
  <c r="E56" i="1" a="1"/>
  <c r="E56" i="1" s="1"/>
  <c r="B59" i="1" a="1"/>
  <c r="B59" i="1" s="1"/>
  <c r="E59" i="1" s="1" a="1"/>
  <c r="E59" i="1" s="1"/>
  <c r="E17" i="1" a="1"/>
  <c r="E17" i="1" s="1"/>
  <c r="B18" i="1" a="1"/>
  <c r="B18" i="1" s="1"/>
  <c r="B19" i="1" l="1" a="1"/>
  <c r="B19" i="1" s="1"/>
  <c r="E19" i="1" s="1" a="1"/>
  <c r="E19" i="1" s="1"/>
  <c r="E18" i="1" a="1"/>
  <c r="E18" i="1" s="1"/>
  <c r="B65" i="1" a="1"/>
  <c r="B65" i="1" s="1"/>
  <c r="E65" i="1" s="1" a="1"/>
  <c r="E65" i="1" s="1"/>
  <c r="E64" i="1" a="1"/>
  <c r="E64" i="1" s="1"/>
  <c r="B13" i="1" a="1"/>
  <c r="B13" i="1" s="1"/>
  <c r="E11" i="1" a="1"/>
  <c r="E11" i="1" s="1"/>
  <c r="B20" i="1" l="1" a="1"/>
  <c r="B20" i="1" s="1"/>
  <c r="E13" i="1" a="1"/>
  <c r="E13" i="1" s="1"/>
  <c r="B61" i="1" l="1" a="1"/>
  <c r="B61" i="1" s="1"/>
  <c r="E20" i="1" a="1"/>
  <c r="E20" i="1" s="1"/>
  <c r="B66" i="1" l="1" a="1"/>
  <c r="B66" i="1" s="1"/>
  <c r="E66" i="1" s="1" a="1"/>
  <c r="E66" i="1" s="1"/>
  <c r="E61" i="1" a="1"/>
  <c r="E61" i="1" s="1"/>
</calcChain>
</file>

<file path=xl/sharedStrings.xml><?xml version="1.0" encoding="utf-8"?>
<sst xmlns="http://schemas.openxmlformats.org/spreadsheetml/2006/main" count="862" uniqueCount="129">
  <si>
    <t>Eagle II LLC - Nevada Corp</t>
  </si>
  <si>
    <t>Profit and Loss</t>
  </si>
  <si>
    <t>October - December, 2025</t>
  </si>
  <si>
    <t>Oct 2025</t>
  </si>
  <si>
    <t>Nov 2025</t>
  </si>
  <si>
    <t>Dec 2025</t>
  </si>
  <si>
    <t>Total</t>
  </si>
  <si>
    <t>Income</t>
  </si>
  <si>
    <t xml:space="preserve">   Sales</t>
  </si>
  <si>
    <t xml:space="preserve">      Direct Ad Sales Revenue</t>
  </si>
  <si>
    <t xml:space="preserve">      Programmatic Ad Revenue</t>
  </si>
  <si>
    <t xml:space="preserve">      SVOD Revenue</t>
  </si>
  <si>
    <t xml:space="preserve">   Total Sales</t>
  </si>
  <si>
    <t xml:space="preserve">   Uncategorized Income</t>
  </si>
  <si>
    <t>Total Income</t>
  </si>
  <si>
    <t>Cost of Goods Sold</t>
  </si>
  <si>
    <t xml:space="preserve">   5100 Cost of Goods Sold</t>
  </si>
  <si>
    <t xml:space="preserve">      5120 Data Provider Services</t>
  </si>
  <si>
    <t xml:space="preserve">      5130 Web Hosting Services</t>
  </si>
  <si>
    <t xml:space="preserve">   Total 5100 Cost of Goods Sold</t>
  </si>
  <si>
    <t>Total Cost of Goods Sold</t>
  </si>
  <si>
    <t>Gross Profit</t>
  </si>
  <si>
    <t>Expenses</t>
  </si>
  <si>
    <t xml:space="preserve">   Adminstrative Expenses</t>
  </si>
  <si>
    <t xml:space="preserve">      Business Licenses and Permits</t>
  </si>
  <si>
    <t xml:space="preserve">      Shipping &amp; Mailing Fees</t>
  </si>
  <si>
    <t xml:space="preserve">      Storage Fees</t>
  </si>
  <si>
    <t xml:space="preserve">   Total Adminstrative Expenses</t>
  </si>
  <si>
    <t xml:space="preserve">   Advertising</t>
  </si>
  <si>
    <t xml:space="preserve">      Digital Advertising</t>
  </si>
  <si>
    <t xml:space="preserve">      Referral Fees - Direct Ad Sales Partners</t>
  </si>
  <si>
    <t xml:space="preserve">   Total Advertising</t>
  </si>
  <si>
    <t xml:space="preserve">   Contractor Benefits</t>
  </si>
  <si>
    <t xml:space="preserve">   Contractor Reimbursement Expense</t>
  </si>
  <si>
    <t xml:space="preserve">      Contractor Travel Reimbursement</t>
  </si>
  <si>
    <t xml:space="preserve">   Total Contractor Reimbursement Expense</t>
  </si>
  <si>
    <t xml:space="preserve">   Cybersecurity Services</t>
  </si>
  <si>
    <t xml:space="preserve">   Employee Offloading</t>
  </si>
  <si>
    <t xml:space="preserve">   Intuit Fees</t>
  </si>
  <si>
    <t xml:space="preserve">   Legal and Professional Services</t>
  </si>
  <si>
    <t xml:space="preserve">      Bookkeeping</t>
  </si>
  <si>
    <t xml:space="preserve">      Compliance Tools</t>
  </si>
  <si>
    <t xml:space="preserve">      Consulting Expenses</t>
  </si>
  <si>
    <t xml:space="preserve">      Legal Fees and Related Expenses</t>
  </si>
  <si>
    <t xml:space="preserve">      Research and Data Services</t>
  </si>
  <si>
    <t xml:space="preserve">   Total Legal and Professional Services</t>
  </si>
  <si>
    <t xml:space="preserve">   Merchant Processing Fees</t>
  </si>
  <si>
    <t xml:space="preserve">   Payment Processing Fees</t>
  </si>
  <si>
    <t xml:space="preserve">   Payroll Expenses</t>
  </si>
  <si>
    <t xml:space="preserve">      Taxes</t>
  </si>
  <si>
    <t xml:space="preserve">      Wages</t>
  </si>
  <si>
    <t xml:space="preserve">   Total Payroll Expenses</t>
  </si>
  <si>
    <t xml:space="preserve">   Professional Organizations</t>
  </si>
  <si>
    <t xml:space="preserve">   QuickBooks Payments Fees</t>
  </si>
  <si>
    <t xml:space="preserve">   Reimbursements</t>
  </si>
  <si>
    <t xml:space="preserve">   Software Development</t>
  </si>
  <si>
    <t xml:space="preserve">   Uncategorized Expense</t>
  </si>
  <si>
    <t xml:space="preserve">   Web &amp; Digital Expenses</t>
  </si>
  <si>
    <t xml:space="preserve">      Digital Marketing Expense</t>
  </si>
  <si>
    <t xml:space="preserve">      Software &amp; Apps</t>
  </si>
  <si>
    <t xml:space="preserve">   Total Web &amp; Digital Expenses</t>
  </si>
  <si>
    <t>Total Expenses</t>
  </si>
  <si>
    <t>Net Operating Income</t>
  </si>
  <si>
    <t>Other Income</t>
  </si>
  <si>
    <t xml:space="preserve">   Proceeds From Prior Company</t>
  </si>
  <si>
    <t>Total Other Income</t>
  </si>
  <si>
    <t>Net Other Income</t>
  </si>
  <si>
    <t>Net Income</t>
  </si>
  <si>
    <t>Thursday, Jan 29, 2026 01:16:12 PM GMT-8 - Accrual Basis</t>
  </si>
  <si>
    <t>Date</t>
  </si>
  <si>
    <t>Type</t>
  </si>
  <si>
    <t>Provider</t>
  </si>
  <si>
    <t>Revenuetype</t>
  </si>
  <si>
    <t>Totalminutes</t>
  </si>
  <si>
    <t>Monthly Total by Type</t>
  </si>
  <si>
    <t>Licensor Monthly Share by Type</t>
  </si>
  <si>
    <t>b2b</t>
  </si>
  <si>
    <t>AirVuz</t>
  </si>
  <si>
    <t>AVOD</t>
  </si>
  <si>
    <t>First Media</t>
  </si>
  <si>
    <t>Global Fashion Channel</t>
  </si>
  <si>
    <t>GoPro</t>
  </si>
  <si>
    <t>In The Loop - Internal</t>
  </si>
  <si>
    <t>Ingrooves</t>
  </si>
  <si>
    <t>Launchpad</t>
  </si>
  <si>
    <t>Loop Drone</t>
  </si>
  <si>
    <t>Navio</t>
  </si>
  <si>
    <t>Other Music Licensor</t>
  </si>
  <si>
    <t>Princeton Media Group</t>
  </si>
  <si>
    <t>ProActive TV</t>
  </si>
  <si>
    <t>Sony Music Entertainment</t>
  </si>
  <si>
    <t>The Orchard</t>
  </si>
  <si>
    <t>TikTok</t>
  </si>
  <si>
    <t>Universal Music Group</t>
  </si>
  <si>
    <t>Warner Music Group</t>
  </si>
  <si>
    <t>acc</t>
  </si>
  <si>
    <t>afv</t>
  </si>
  <si>
    <t>cineverse</t>
  </si>
  <si>
    <t>danger_tv</t>
  </si>
  <si>
    <t>doing_things</t>
  </si>
  <si>
    <t>fail_army</t>
  </si>
  <si>
    <t>fuel_tv</t>
  </si>
  <si>
    <t>hyper_loop</t>
  </si>
  <si>
    <t>jukin</t>
  </si>
  <si>
    <t>just_for_laughs</t>
  </si>
  <si>
    <t>loop-tv</t>
  </si>
  <si>
    <t>loop-tv-poc</t>
  </si>
  <si>
    <t>mtp</t>
  </si>
  <si>
    <t>news_net</t>
  </si>
  <si>
    <t>pac_12</t>
  </si>
  <si>
    <t>pbr</t>
  </si>
  <si>
    <t>poker_night</t>
  </si>
  <si>
    <t>red_bull</t>
  </si>
  <si>
    <t>trivia_loop</t>
  </si>
  <si>
    <t>us_magazine</t>
  </si>
  <si>
    <t>video_elephant</t>
  </si>
  <si>
    <t>waypoint</t>
  </si>
  <si>
    <t>world_surf_league</t>
  </si>
  <si>
    <t>10/31/2025</t>
  </si>
  <si>
    <t>11/30/2025</t>
  </si>
  <si>
    <t>12/31/2025</t>
  </si>
  <si>
    <t>December 2025 Data</t>
  </si>
  <si>
    <t>Revenue Type</t>
  </si>
  <si>
    <t>Total Minutes</t>
  </si>
  <si>
    <t>Licensor Monthly Share</t>
  </si>
  <si>
    <t>% of Revenue</t>
  </si>
  <si>
    <t>Revenue Share</t>
  </si>
  <si>
    <t>October 2025 Data</t>
  </si>
  <si>
    <t>November 2025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</si>
</sst>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yyyy\-mm\-dd"/>
    <numFmt numFmtId="165" formatCode="#,##0."/>
    <numFmt numFmtId="167" formatCode="mm/dd/yyyy"/>
    <numFmt numFmtId="168" formatCode="&quot;$&quot;#,##0.00"/>
  </numFmts>
  <fonts count="6" x14ac:knownFonts="1">
    <font>
      <sz val="11"/>
      <color theme="1"/>
      <name val="Calibri"/>
      <family val="2"/>
      <scheme val="minor"/>
    </font>
    <font>
      <sz val="11"/>
      <color rgb="FF00FFF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1F4E79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1F4E79"/>
        <bgColor indexed="64"/>
      </patternFill>
    </fill>
    <fill>
      <patternFill patternType="solid">
        <fgColor rgb="FFD6E8F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rgb="FF1F4E79"/>
      </bottom>
      <diagonal/>
    </border>
    <border>
      <left style="medium">
        <color rgb="FF1F4E79"/>
      </left>
      <right/>
      <top/>
      <bottom style="medium">
        <color rgb="FF1F4E79"/>
      </bottom>
      <diagonal/>
    </border>
    <border>
      <left/>
      <right style="medium">
        <color rgb="FF1F4E79"/>
      </right>
      <top/>
      <bottom style="medium">
        <color rgb="FF1F4E79"/>
      </bottom>
      <diagonal/>
    </border>
    <border>
      <left/>
      <right/>
      <top style="medium">
        <color rgb="FF1F4E79"/>
      </top>
      <bottom style="medium">
        <color rgb="FF1F4E79"/>
      </bottom>
      <diagonal/>
    </border>
    <border>
      <left style="medium">
        <color rgb="FF1F4E79"/>
      </left>
      <right/>
      <top style="medium">
        <color rgb="FF1F4E79"/>
      </top>
      <bottom style="medium">
        <color rgb="FF1F4E79"/>
      </bottom>
      <diagonal/>
    </border>
    <border>
      <left/>
      <right style="medium">
        <color rgb="FF1F4E79"/>
      </right>
      <top style="medium">
        <color rgb="FF1F4E79"/>
      </top>
      <bottom style="medium">
        <color rgb="FF1F4E7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 wrapText="1"/>
    </xf>
    <xf numFmtId="4" fontId="1" fillId="0" borderId="0" xfId="0" applyNumberFormat="1" applyFont="1" applyAlignment="1">
      <alignment wrapText="1"/>
    </xf>
    <xf numFmtId="164" fontId="0" fillId="0" borderId="0" xfId="0" applyNumberFormat="1"/>
    <xf numFmtId="165" fontId="0" fillId="0" borderId="0" xfId="0" applyNumberFormat="1"/>
    <xf numFmtId="4" fontId="0" fillId="0" borderId="0" xfId="0" applyNumberFormat="1"/>
    <xf numFmtId="44" fontId="0" fillId="0" borderId="0" xfId="1" applyFont="1"/>
    <xf numFmtId="0" fontId="4" fillId="2" borderId="0" xfId="0" applyFont="1" applyFill="1"/>
    <xf numFmtId="0" fontId="0" fillId="2" borderId="0" xfId="0" applyFill="1"/>
    <xf numFmtId="167" fontId="0" fillId="2" borderId="0" xfId="0" applyNumberFormat="1" applyFill="1"/>
    <xf numFmtId="3" fontId="0" fillId="2" borderId="0" xfId="0" applyNumberFormat="1" applyFill="1"/>
    <xf numFmtId="10" fontId="0" fillId="2" borderId="0" xfId="0" applyNumberFormat="1" applyFill="1"/>
    <xf numFmtId="168" fontId="0" fillId="2" borderId="0" xfId="1" applyNumberFormat="1" applyFont="1" applyFill="1"/>
    <xf numFmtId="0" fontId="0" fillId="4" borderId="0" xfId="0" applyFill="1"/>
    <xf numFmtId="167" fontId="0" fillId="4" borderId="0" xfId="0" applyNumberFormat="1" applyFill="1"/>
    <xf numFmtId="3" fontId="0" fillId="4" borderId="0" xfId="0" applyNumberFormat="1" applyFill="1"/>
    <xf numFmtId="10" fontId="0" fillId="4" borderId="0" xfId="0" applyNumberFormat="1" applyFill="1"/>
    <xf numFmtId="168" fontId="0" fillId="4" borderId="0" xfId="1" applyNumberFormat="1" applyFont="1" applyFill="1"/>
    <xf numFmtId="167" fontId="0" fillId="4" borderId="3" xfId="0" applyNumberFormat="1" applyFill="1" applyBorder="1"/>
    <xf numFmtId="0" fontId="0" fillId="4" borderId="2" xfId="0" applyFill="1" applyBorder="1"/>
    <xf numFmtId="3" fontId="0" fillId="4" borderId="2" xfId="0" applyNumberFormat="1" applyFill="1" applyBorder="1"/>
    <xf numFmtId="10" fontId="0" fillId="4" borderId="2" xfId="0" applyNumberFormat="1" applyFill="1" applyBorder="1"/>
    <xf numFmtId="168" fontId="0" fillId="4" borderId="2" xfId="1" applyNumberFormat="1" applyFont="1" applyFill="1" applyBorder="1"/>
    <xf numFmtId="0" fontId="5" fillId="3" borderId="5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44" fontId="5" fillId="3" borderId="5" xfId="1" applyFont="1" applyFill="1" applyBorder="1" applyAlignment="1">
      <alignment horizontal="center"/>
    </xf>
    <xf numFmtId="44" fontId="5" fillId="3" borderId="7" xfId="1" applyFont="1" applyFill="1" applyBorder="1" applyAlignment="1">
      <alignment horizontal="center"/>
    </xf>
    <xf numFmtId="168" fontId="3" fillId="2" borderId="0" xfId="1" applyNumberFormat="1" applyFont="1" applyFill="1"/>
    <xf numFmtId="168" fontId="3" fillId="4" borderId="0" xfId="1" applyNumberFormat="1" applyFont="1" applyFill="1"/>
    <xf numFmtId="168" fontId="3" fillId="4" borderId="4" xfId="1" applyNumberFormat="1" applyFont="1" applyFill="1" applyBorder="1"/>
    <xf numFmtId="168" fontId="0" fillId="4" borderId="0" xfId="0" applyNumberFormat="1" applyFill="1"/>
    <xf numFmtId="168" fontId="3" fillId="4" borderId="0" xfId="0" applyNumberFormat="1" applyFont="1" applyFill="1"/>
    <xf numFmtId="168" fontId="0" fillId="2" borderId="0" xfId="0" applyNumberFormat="1" applyFill="1"/>
    <xf numFmtId="168" fontId="3" fillId="2" borderId="0" xfId="0" applyNumberFormat="1" applyFont="1" applyFill="1"/>
    <xf numFmtId="0" fontId="5" fillId="3" borderId="7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25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0A4556E-56BA-4023-95ED-EAF775E8FE5A}">
  <we:reference id="wa200009404" version="1.0.0.5" store="en-US" storeType="OMEX"/>
  <we:alternateReferences>
    <we:reference id="wa200009404" version="1.0.0.5" store="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0"/>
  <sheetViews>
    <sheetView workbookViewId="0"/>
  </sheetViews>
  <sheetFormatPr defaultRowHeight="15" x14ac:dyDescent="0.25"/>
  <cols>
    <col min="1" max="1" width="41.140625" customWidth="1"/>
    <col min="2" max="5" width="12.7109375" customWidth="1"/>
  </cols>
  <sheetData>
    <row r="1" spans="1:5" x14ac:dyDescent="0.25">
      <c r="A1" s="1" t="s">
        <v>0</v>
      </c>
    </row>
    <row r="2" spans="1:5" x14ac:dyDescent="0.25">
      <c r="A2" s="1" t="s">
        <v>1</v>
      </c>
    </row>
    <row r="3" spans="1:5" x14ac:dyDescent="0.25">
      <c r="A3" s="1" t="s">
        <v>2</v>
      </c>
    </row>
    <row r="5" spans="1:5" x14ac:dyDescent="0.25">
      <c r="A5" s="2"/>
      <c r="B5" s="3" t="s">
        <v>3</v>
      </c>
      <c r="C5" s="3" t="s">
        <v>4</v>
      </c>
      <c r="D5" s="3" t="s">
        <v>5</v>
      </c>
      <c r="E5" s="3" t="s">
        <v>6</v>
      </c>
    </row>
    <row r="6" spans="1:5" x14ac:dyDescent="0.25">
      <c r="A6" s="4" t="s">
        <v>7</v>
      </c>
      <c r="B6" s="5"/>
      <c r="C6" s="5"/>
      <c r="D6" s="5"/>
      <c r="E6" s="5"/>
    </row>
    <row r="7" spans="1:5" x14ac:dyDescent="0.25">
      <c r="A7" s="4" t="s">
        <v>8</v>
      </c>
      <c r="B7" s="5"/>
      <c r="C7" s="5"/>
      <c r="D7" s="5"/>
      <c r="E7">
        <f t="array" ref="E7">((B7)+(C7))+(D7)</f>
        <v>0</v>
      </c>
    </row>
    <row r="8" spans="1:5" x14ac:dyDescent="0.25">
      <c r="A8" s="4" t="s">
        <v>9</v>
      </c>
      <c r="B8">
        <f t="array" ref="B8">72201.45</f>
        <v>72201.45</v>
      </c>
      <c r="C8">
        <f t="array" ref="C8">53865.98</f>
        <v>53865.98</v>
      </c>
      <c r="D8">
        <f t="array" ref="D8">62476.88</f>
        <v>62476.88</v>
      </c>
      <c r="E8">
        <f t="array" ref="E8">((B8)+(C8))+(D8)</f>
        <v>188544.31</v>
      </c>
    </row>
    <row r="9" spans="1:5" x14ac:dyDescent="0.25">
      <c r="A9" s="4" t="s">
        <v>10</v>
      </c>
      <c r="B9">
        <f t="array" ref="B9">104666.53</f>
        <v>104666.53</v>
      </c>
      <c r="C9">
        <f t="array" ref="C9">82242.19</f>
        <v>82242.19</v>
      </c>
      <c r="D9">
        <f t="array" ref="D9">74908.22</f>
        <v>74908.22</v>
      </c>
      <c r="E9">
        <f t="array" ref="E9">((B9)+(C9))+(D9)</f>
        <v>261816.94</v>
      </c>
    </row>
    <row r="10" spans="1:5" x14ac:dyDescent="0.25">
      <c r="A10" s="4" t="s">
        <v>11</v>
      </c>
      <c r="B10">
        <f t="array" ref="B10">3411.3</f>
        <v>3411.3</v>
      </c>
      <c r="C10">
        <f t="array" ref="C10">1868.42</f>
        <v>1868.42</v>
      </c>
      <c r="D10">
        <f t="array" ref="D10">1490.79</f>
        <v>1490.79</v>
      </c>
      <c r="E10">
        <f t="array" ref="E10">((B10)+(C10))+(D10)</f>
        <v>6770.51</v>
      </c>
    </row>
    <row r="11" spans="1:5" x14ac:dyDescent="0.25">
      <c r="A11" s="4" t="s">
        <v>12</v>
      </c>
      <c r="B11">
        <f t="array" ref="B11">(((B7)+(B8))+(B9))+(B10)</f>
        <v>180279.27999999997</v>
      </c>
      <c r="C11">
        <f t="array" ref="C11">(((C7)+(C8))+(C9))+(C10)</f>
        <v>137976.59000000003</v>
      </c>
      <c r="D11">
        <f t="array" ref="D11">(((D7)+(D8))+(D9))+(D10)</f>
        <v>138875.89000000001</v>
      </c>
      <c r="E11">
        <f t="array" ref="E11">((B11)+(C11))+(D11)</f>
        <v>457131.76</v>
      </c>
    </row>
    <row r="12" spans="1:5" x14ac:dyDescent="0.25">
      <c r="A12" s="4" t="s">
        <v>13</v>
      </c>
      <c r="B12" s="5"/>
      <c r="C12">
        <f t="array" ref="C12">1000</f>
        <v>1000</v>
      </c>
      <c r="D12" s="5"/>
      <c r="E12">
        <f t="array" ref="E12">((B12)+(C12))+(D12)</f>
        <v>1000</v>
      </c>
    </row>
    <row r="13" spans="1:5" x14ac:dyDescent="0.25">
      <c r="A13" s="4" t="s">
        <v>14</v>
      </c>
      <c r="B13">
        <f t="array" ref="B13">(B11)+(B12)</f>
        <v>180279.27999999997</v>
      </c>
      <c r="C13">
        <f t="array" ref="C13">(C11)+(C12)</f>
        <v>138976.59000000003</v>
      </c>
      <c r="D13">
        <f t="array" ref="D13">(D11)+(D12)</f>
        <v>138875.89000000001</v>
      </c>
      <c r="E13">
        <f t="array" ref="E13">((B13)+(C13))+(D13)</f>
        <v>458131.76</v>
      </c>
    </row>
    <row r="14" spans="1:5" x14ac:dyDescent="0.25">
      <c r="A14" s="4" t="s">
        <v>15</v>
      </c>
      <c r="B14" s="5"/>
      <c r="C14" s="5"/>
      <c r="D14" s="5"/>
      <c r="E14" s="5"/>
    </row>
    <row r="15" spans="1:5" x14ac:dyDescent="0.25">
      <c r="A15" s="4" t="s">
        <v>16</v>
      </c>
      <c r="B15" s="5"/>
      <c r="C15" s="5"/>
      <c r="D15" s="5"/>
      <c r="E15">
        <f t="array" ref="E15">((B15)+(C15))+(D15)</f>
        <v>0</v>
      </c>
    </row>
    <row r="16" spans="1:5" x14ac:dyDescent="0.25">
      <c r="A16" s="4" t="s">
        <v>17</v>
      </c>
      <c r="B16" s="5"/>
      <c r="C16" s="5"/>
      <c r="D16">
        <f t="array" ref="D16">4269.5</f>
        <v>4269.5</v>
      </c>
      <c r="E16">
        <f t="array" ref="E16">((B16)+(C16))+(D16)</f>
        <v>4269.5</v>
      </c>
    </row>
    <row r="17" spans="1:5" x14ac:dyDescent="0.25">
      <c r="A17" s="4" t="s">
        <v>18</v>
      </c>
      <c r="B17">
        <f t="array" ref="B17">58993.61</f>
        <v>58993.61</v>
      </c>
      <c r="C17">
        <f t="array" ref="C17">145920.75</f>
        <v>145920.75</v>
      </c>
      <c r="D17">
        <f t="array" ref="D17">40521.92</f>
        <v>40521.919999999998</v>
      </c>
      <c r="E17">
        <f t="array" ref="E17">((B17)+(C17))+(D17)</f>
        <v>245436.27999999997</v>
      </c>
    </row>
    <row r="18" spans="1:5" x14ac:dyDescent="0.25">
      <c r="A18" s="4" t="s">
        <v>19</v>
      </c>
      <c r="B18">
        <f t="array" ref="B18">((B15)+(B16))+(B17)</f>
        <v>58993.61</v>
      </c>
      <c r="C18">
        <f t="array" ref="C18">((C15)+(C16))+(C17)</f>
        <v>145920.75</v>
      </c>
      <c r="D18">
        <f t="array" ref="D18">((D15)+(D16))+(D17)</f>
        <v>44791.42</v>
      </c>
      <c r="E18">
        <f t="array" ref="E18">((B18)+(C18))+(D18)</f>
        <v>249705.77999999997</v>
      </c>
    </row>
    <row r="19" spans="1:5" x14ac:dyDescent="0.25">
      <c r="A19" s="4" t="s">
        <v>20</v>
      </c>
      <c r="B19">
        <f t="array" ref="B19">B18</f>
        <v>58993.61</v>
      </c>
      <c r="C19">
        <f t="array" ref="C19">C18</f>
        <v>145920.75</v>
      </c>
      <c r="D19">
        <f t="array" ref="D19">D18</f>
        <v>44791.42</v>
      </c>
      <c r="E19">
        <f t="array" ref="E19">((B19)+(C19))+(D19)</f>
        <v>249705.77999999997</v>
      </c>
    </row>
    <row r="20" spans="1:5" x14ac:dyDescent="0.25">
      <c r="A20" s="4" t="s">
        <v>21</v>
      </c>
      <c r="B20">
        <f t="array" ref="B20">(B13)-(B19)</f>
        <v>121285.66999999997</v>
      </c>
      <c r="C20">
        <f t="array" ref="C20">(C13)-(C19)</f>
        <v>-6944.1599999999744</v>
      </c>
      <c r="D20">
        <f t="array" ref="D20">(D13)-(D19)</f>
        <v>94084.470000000016</v>
      </c>
      <c r="E20">
        <f t="array" ref="E20">((B20)+(C20))+(D20)</f>
        <v>208425.98</v>
      </c>
    </row>
    <row r="21" spans="1:5" x14ac:dyDescent="0.25">
      <c r="A21" s="4" t="s">
        <v>22</v>
      </c>
      <c r="B21" s="5"/>
      <c r="C21" s="5"/>
      <c r="D21" s="5"/>
      <c r="E21" s="5"/>
    </row>
    <row r="22" spans="1:5" x14ac:dyDescent="0.25">
      <c r="A22" s="4" t="s">
        <v>23</v>
      </c>
      <c r="B22" s="5"/>
      <c r="C22" s="5"/>
      <c r="D22" s="5"/>
      <c r="E22">
        <f t="array" ref="E22">((B22)+(C22))+(D22)</f>
        <v>0</v>
      </c>
    </row>
    <row r="23" spans="1:5" x14ac:dyDescent="0.25">
      <c r="A23" s="4" t="s">
        <v>24</v>
      </c>
      <c r="B23" s="5"/>
      <c r="C23">
        <f t="array" ref="C23">279</f>
        <v>279</v>
      </c>
      <c r="D23" s="5"/>
      <c r="E23">
        <f t="array" ref="E23">((B23)+(C23))+(D23)</f>
        <v>279</v>
      </c>
    </row>
    <row r="24" spans="1:5" x14ac:dyDescent="0.25">
      <c r="A24" s="4" t="s">
        <v>25</v>
      </c>
      <c r="B24">
        <f t="array" ref="B24">420.84</f>
        <v>420.84</v>
      </c>
      <c r="C24">
        <f t="array" ref="C24">374.99</f>
        <v>374.99</v>
      </c>
      <c r="D24">
        <f t="array" ref="D24">893.99</f>
        <v>893.99</v>
      </c>
      <c r="E24">
        <f t="array" ref="E24">((B24)+(C24))+(D24)</f>
        <v>1689.82</v>
      </c>
    </row>
    <row r="25" spans="1:5" x14ac:dyDescent="0.25">
      <c r="A25" s="4" t="s">
        <v>26</v>
      </c>
      <c r="B25" s="5"/>
      <c r="C25">
        <f t="array" ref="C25">353</f>
        <v>353</v>
      </c>
      <c r="D25">
        <f t="array" ref="D25">353</f>
        <v>353</v>
      </c>
      <c r="E25">
        <f t="array" ref="E25">((B25)+(C25))+(D25)</f>
        <v>706</v>
      </c>
    </row>
    <row r="26" spans="1:5" x14ac:dyDescent="0.25">
      <c r="A26" s="4" t="s">
        <v>27</v>
      </c>
      <c r="B26">
        <f t="array" ref="B26">(((B22)+(B23))+(B24))+(B25)</f>
        <v>420.84</v>
      </c>
      <c r="C26">
        <f t="array" ref="C26">(((C22)+(C23))+(C24))+(C25)</f>
        <v>1006.99</v>
      </c>
      <c r="D26">
        <f t="array" ref="D26">(((D22)+(D23))+(D24))+(D25)</f>
        <v>1246.99</v>
      </c>
      <c r="E26">
        <f t="array" ref="E26">((B26)+(C26))+(D26)</f>
        <v>2674.8199999999997</v>
      </c>
    </row>
    <row r="27" spans="1:5" x14ac:dyDescent="0.25">
      <c r="A27" s="4" t="s">
        <v>28</v>
      </c>
      <c r="B27" s="5"/>
      <c r="C27" s="5"/>
      <c r="D27" s="5"/>
      <c r="E27">
        <f t="array" ref="E27">((B27)+(C27))+(D27)</f>
        <v>0</v>
      </c>
    </row>
    <row r="28" spans="1:5" x14ac:dyDescent="0.25">
      <c r="A28" s="4" t="s">
        <v>29</v>
      </c>
      <c r="B28">
        <f t="array" ref="B28">2805.7</f>
        <v>2805.7</v>
      </c>
      <c r="C28">
        <f t="array" ref="C28">2500</f>
        <v>2500</v>
      </c>
      <c r="D28">
        <f t="array" ref="D28">2950</f>
        <v>2950</v>
      </c>
      <c r="E28">
        <f t="array" ref="E28">((B28)+(C28))+(D28)</f>
        <v>8255.7000000000007</v>
      </c>
    </row>
    <row r="29" spans="1:5" x14ac:dyDescent="0.25">
      <c r="A29" s="4" t="s">
        <v>30</v>
      </c>
      <c r="B29" s="5"/>
      <c r="C29">
        <f t="array" ref="C29">14240</f>
        <v>14240</v>
      </c>
      <c r="D29" s="5"/>
      <c r="E29">
        <f t="array" ref="E29">((B29)+(C29))+(D29)</f>
        <v>14240</v>
      </c>
    </row>
    <row r="30" spans="1:5" x14ac:dyDescent="0.25">
      <c r="A30" s="4" t="s">
        <v>31</v>
      </c>
      <c r="B30">
        <f t="array" ref="B30">((B27)+(B28))+(B29)</f>
        <v>2805.7</v>
      </c>
      <c r="C30">
        <f t="array" ref="C30">((C27)+(C28))+(C29)</f>
        <v>16740</v>
      </c>
      <c r="D30">
        <f t="array" ref="D30">((D27)+(D28))+(D29)</f>
        <v>2950</v>
      </c>
      <c r="E30">
        <f t="array" ref="E30">((B30)+(C30))+(D30)</f>
        <v>22495.7</v>
      </c>
    </row>
    <row r="31" spans="1:5" x14ac:dyDescent="0.25">
      <c r="A31" s="4" t="s">
        <v>32</v>
      </c>
      <c r="B31" s="5"/>
      <c r="C31">
        <f t="array" ref="C31">22858.99</f>
        <v>22858.99</v>
      </c>
      <c r="D31">
        <f t="array" ref="D31">18811.21</f>
        <v>18811.21</v>
      </c>
      <c r="E31">
        <f t="array" ref="E31">((B31)+(C31))+(D31)</f>
        <v>41670.199999999997</v>
      </c>
    </row>
    <row r="32" spans="1:5" x14ac:dyDescent="0.25">
      <c r="A32" s="4" t="s">
        <v>33</v>
      </c>
      <c r="B32" s="5"/>
      <c r="C32" s="5"/>
      <c r="D32" s="5"/>
      <c r="E32">
        <f t="array" ref="E32">((B32)+(C32))+(D32)</f>
        <v>0</v>
      </c>
    </row>
    <row r="33" spans="1:5" x14ac:dyDescent="0.25">
      <c r="A33" s="4" t="s">
        <v>34</v>
      </c>
      <c r="B33">
        <f t="array" ref="B33">2286.17</f>
        <v>2286.17</v>
      </c>
      <c r="C33">
        <f t="array" ref="C33">12751.47</f>
        <v>12751.47</v>
      </c>
      <c r="D33">
        <f t="array" ref="D33">11771.58</f>
        <v>11771.58</v>
      </c>
      <c r="E33">
        <f t="array" ref="E33">((B33)+(C33))+(D33)</f>
        <v>26809.22</v>
      </c>
    </row>
    <row r="34" spans="1:5" x14ac:dyDescent="0.25">
      <c r="A34" s="4" t="s">
        <v>35</v>
      </c>
      <c r="B34">
        <f t="array" ref="B34">(B32)+(B33)</f>
        <v>2286.17</v>
      </c>
      <c r="C34">
        <f t="array" ref="C34">(C32)+(C33)</f>
        <v>12751.47</v>
      </c>
      <c r="D34">
        <f t="array" ref="D34">(D32)+(D33)</f>
        <v>11771.58</v>
      </c>
      <c r="E34">
        <f t="array" ref="E34">((B34)+(C34))+(D34)</f>
        <v>26809.22</v>
      </c>
    </row>
    <row r="35" spans="1:5" x14ac:dyDescent="0.25">
      <c r="A35" s="4" t="s">
        <v>36</v>
      </c>
      <c r="B35" s="5"/>
      <c r="C35" s="5"/>
      <c r="D35">
        <f t="array" ref="D35">40000</f>
        <v>40000</v>
      </c>
      <c r="E35">
        <f t="array" ref="E35">((B35)+(C35))+(D35)</f>
        <v>40000</v>
      </c>
    </row>
    <row r="36" spans="1:5" x14ac:dyDescent="0.25">
      <c r="A36" s="4" t="s">
        <v>37</v>
      </c>
      <c r="B36">
        <f t="array" ref="B36">7242.07</f>
        <v>7242.07</v>
      </c>
      <c r="C36">
        <f t="array" ref="C36">1300</f>
        <v>1300</v>
      </c>
      <c r="D36" s="5"/>
      <c r="E36">
        <f t="array" ref="E36">((B36)+(C36))+(D36)</f>
        <v>8542.07</v>
      </c>
    </row>
    <row r="37" spans="1:5" x14ac:dyDescent="0.25">
      <c r="A37" s="4" t="s">
        <v>38</v>
      </c>
      <c r="B37" s="5"/>
      <c r="C37">
        <f t="array" ref="C37">-490</f>
        <v>-490</v>
      </c>
      <c r="D37">
        <f t="array" ref="D37">-742.2</f>
        <v>-742.2</v>
      </c>
      <c r="E37">
        <f t="array" ref="E37">((B37)+(C37))+(D37)</f>
        <v>-1232.2</v>
      </c>
    </row>
    <row r="38" spans="1:5" x14ac:dyDescent="0.25">
      <c r="A38" s="4" t="s">
        <v>39</v>
      </c>
      <c r="B38" s="5"/>
      <c r="C38" s="5"/>
      <c r="D38" s="5"/>
      <c r="E38">
        <f t="array" ref="E38">((B38)+(C38))+(D38)</f>
        <v>0</v>
      </c>
    </row>
    <row r="39" spans="1:5" x14ac:dyDescent="0.25">
      <c r="A39" s="4" t="s">
        <v>40</v>
      </c>
      <c r="B39">
        <f t="array" ref="B39">10700</f>
        <v>10700</v>
      </c>
      <c r="C39">
        <f t="array" ref="C39">3200</f>
        <v>3200</v>
      </c>
      <c r="D39">
        <f t="array" ref="D39">1600</f>
        <v>1600</v>
      </c>
      <c r="E39">
        <f t="array" ref="E39">((B39)+(C39))+(D39)</f>
        <v>15500</v>
      </c>
    </row>
    <row r="40" spans="1:5" x14ac:dyDescent="0.25">
      <c r="A40" s="4" t="s">
        <v>41</v>
      </c>
      <c r="B40">
        <f t="array" ref="B40">599</f>
        <v>599</v>
      </c>
      <c r="C40" s="5"/>
      <c r="D40" s="5"/>
      <c r="E40">
        <f t="array" ref="E40">((B40)+(C40))+(D40)</f>
        <v>599</v>
      </c>
    </row>
    <row r="41" spans="1:5" x14ac:dyDescent="0.25">
      <c r="A41" s="4" t="s">
        <v>42</v>
      </c>
      <c r="B41">
        <f t="array" ref="B41">206088.11</f>
        <v>206088.11</v>
      </c>
      <c r="C41">
        <f t="array" ref="C41">199870.62</f>
        <v>199870.62</v>
      </c>
      <c r="D41">
        <f t="array" ref="D41">228357.04</f>
        <v>228357.04</v>
      </c>
      <c r="E41">
        <f t="array" ref="E41">((B41)+(C41))+(D41)</f>
        <v>634315.77</v>
      </c>
    </row>
    <row r="42" spans="1:5" x14ac:dyDescent="0.25">
      <c r="A42" s="4" t="s">
        <v>43</v>
      </c>
      <c r="B42">
        <f t="array" ref="B42">3172.67</f>
        <v>3172.67</v>
      </c>
      <c r="C42" s="5"/>
      <c r="D42" s="5"/>
      <c r="E42">
        <f t="array" ref="E42">((B42)+(C42))+(D42)</f>
        <v>3172.67</v>
      </c>
    </row>
    <row r="43" spans="1:5" x14ac:dyDescent="0.25">
      <c r="A43" s="4" t="s">
        <v>44</v>
      </c>
      <c r="B43">
        <f t="array" ref="B43">412.9</f>
        <v>412.9</v>
      </c>
      <c r="C43" s="5"/>
      <c r="D43" s="5"/>
      <c r="E43">
        <f t="array" ref="E43">((B43)+(C43))+(D43)</f>
        <v>412.9</v>
      </c>
    </row>
    <row r="44" spans="1:5" x14ac:dyDescent="0.25">
      <c r="A44" s="4" t="s">
        <v>45</v>
      </c>
      <c r="B44">
        <f t="array" ref="B44">(((((B38)+(B39))+(B40))+(B41))+(B42))+(B43)</f>
        <v>220972.68</v>
      </c>
      <c r="C44">
        <f t="array" ref="C44">(((((C38)+(C39))+(C40))+(C41))+(C42))+(C43)</f>
        <v>203070.62</v>
      </c>
      <c r="D44">
        <f t="array" ref="D44">(((((D38)+(D39))+(D40))+(D41))+(D42))+(D43)</f>
        <v>229957.04</v>
      </c>
      <c r="E44">
        <f t="array" ref="E44">((B44)+(C44))+(D44)</f>
        <v>654000.34</v>
      </c>
    </row>
    <row r="45" spans="1:5" x14ac:dyDescent="0.25">
      <c r="A45" s="4" t="s">
        <v>46</v>
      </c>
      <c r="B45" s="5"/>
      <c r="C45">
        <f t="array" ref="C45">10</f>
        <v>10</v>
      </c>
      <c r="D45" s="5"/>
      <c r="E45">
        <f t="array" ref="E45">((B45)+(C45))+(D45)</f>
        <v>10</v>
      </c>
    </row>
    <row r="46" spans="1:5" x14ac:dyDescent="0.25">
      <c r="A46" s="4" t="s">
        <v>47</v>
      </c>
      <c r="B46" s="5"/>
      <c r="C46">
        <f t="array" ref="C46">1.25</f>
        <v>1.25</v>
      </c>
      <c r="D46">
        <f t="array" ref="D46">10</f>
        <v>10</v>
      </c>
      <c r="E46">
        <f t="array" ref="E46">((B46)+(C46))+(D46)</f>
        <v>11.25</v>
      </c>
    </row>
    <row r="47" spans="1:5" x14ac:dyDescent="0.25">
      <c r="A47" s="4" t="s">
        <v>48</v>
      </c>
      <c r="B47" s="5"/>
      <c r="C47" s="5"/>
      <c r="D47" s="5"/>
      <c r="E47">
        <f t="array" ref="E47">((B47)+(C47))+(D47)</f>
        <v>0</v>
      </c>
    </row>
    <row r="48" spans="1:5" x14ac:dyDescent="0.25">
      <c r="A48" s="4" t="s">
        <v>49</v>
      </c>
      <c r="B48">
        <f t="array" ref="B48">1660.2</f>
        <v>1660.2</v>
      </c>
      <c r="C48">
        <f t="array" ref="C48">3236.4</f>
        <v>3236.4</v>
      </c>
      <c r="D48">
        <f t="array" ref="D48">1197</f>
        <v>1197</v>
      </c>
      <c r="E48">
        <f t="array" ref="E48">((B48)+(C48))+(D48)</f>
        <v>6093.6</v>
      </c>
    </row>
    <row r="49" spans="1:5" x14ac:dyDescent="0.25">
      <c r="A49" s="4" t="s">
        <v>50</v>
      </c>
      <c r="B49">
        <f t="array" ref="B49">12400</f>
        <v>12400</v>
      </c>
      <c r="C49">
        <f t="array" ref="C49">24800</f>
        <v>24800</v>
      </c>
      <c r="D49">
        <f t="array" ref="D49">12400</f>
        <v>12400</v>
      </c>
      <c r="E49">
        <f t="array" ref="E49">((B49)+(C49))+(D49)</f>
        <v>49600</v>
      </c>
    </row>
    <row r="50" spans="1:5" x14ac:dyDescent="0.25">
      <c r="A50" s="4" t="s">
        <v>51</v>
      </c>
      <c r="B50">
        <f t="array" ref="B50">((B47)+(B48))+(B49)</f>
        <v>14060.2</v>
      </c>
      <c r="C50">
        <f t="array" ref="C50">((C47)+(C48))+(C49)</f>
        <v>28036.400000000001</v>
      </c>
      <c r="D50">
        <f t="array" ref="D50">((D47)+(D48))+(D49)</f>
        <v>13597</v>
      </c>
      <c r="E50">
        <f t="array" ref="E50">((B50)+(C50))+(D50)</f>
        <v>55693.600000000006</v>
      </c>
    </row>
    <row r="51" spans="1:5" x14ac:dyDescent="0.25">
      <c r="A51" s="4" t="s">
        <v>52</v>
      </c>
      <c r="B51" s="5"/>
      <c r="C51" s="5"/>
      <c r="D51">
        <f t="array" ref="D51">12000</f>
        <v>12000</v>
      </c>
      <c r="E51">
        <f t="array" ref="E51">((B51)+(C51))+(D51)</f>
        <v>12000</v>
      </c>
    </row>
    <row r="52" spans="1:5" x14ac:dyDescent="0.25">
      <c r="A52" s="4" t="s">
        <v>53</v>
      </c>
      <c r="B52">
        <f t="array" ref="B52">534.12</f>
        <v>534.12</v>
      </c>
      <c r="C52">
        <f t="array" ref="C52">14.33</f>
        <v>14.33</v>
      </c>
      <c r="D52">
        <f t="array" ref="D52">358.26</f>
        <v>358.26</v>
      </c>
      <c r="E52">
        <f t="array" ref="E52">((B52)+(C52))+(D52)</f>
        <v>906.71</v>
      </c>
    </row>
    <row r="53" spans="1:5" x14ac:dyDescent="0.25">
      <c r="A53" s="4" t="s">
        <v>54</v>
      </c>
      <c r="B53" s="5"/>
      <c r="C53">
        <f t="array" ref="C53">3481.89</f>
        <v>3481.89</v>
      </c>
      <c r="D53" s="5"/>
      <c r="E53">
        <f t="array" ref="E53">((B53)+(C53))+(D53)</f>
        <v>3481.89</v>
      </c>
    </row>
    <row r="54" spans="1:5" x14ac:dyDescent="0.25">
      <c r="A54" s="4" t="s">
        <v>55</v>
      </c>
      <c r="B54">
        <f t="array" ref="B54">24000</f>
        <v>24000</v>
      </c>
      <c r="C54" s="5"/>
      <c r="D54" s="5"/>
      <c r="E54">
        <f t="array" ref="E54">((B54)+(C54))+(D54)</f>
        <v>24000</v>
      </c>
    </row>
    <row r="55" spans="1:5" x14ac:dyDescent="0.25">
      <c r="A55" s="4" t="s">
        <v>56</v>
      </c>
      <c r="B55">
        <f t="array" ref="B55">1266.3</f>
        <v>1266.3</v>
      </c>
      <c r="C55" s="5"/>
      <c r="D55">
        <f t="array" ref="D55">3800.24</f>
        <v>3800.24</v>
      </c>
      <c r="E55">
        <f t="array" ref="E55">((B55)+(C55))+(D55)</f>
        <v>5066.54</v>
      </c>
    </row>
    <row r="56" spans="1:5" x14ac:dyDescent="0.25">
      <c r="A56" s="4" t="s">
        <v>57</v>
      </c>
      <c r="B56">
        <f t="array" ref="B56">1910.09</f>
        <v>1910.09</v>
      </c>
      <c r="C56">
        <f t="array" ref="C56">637.11</f>
        <v>637.11</v>
      </c>
      <c r="D56" s="5"/>
      <c r="E56">
        <f t="array" ref="E56">((B56)+(C56))+(D56)</f>
        <v>2547.1999999999998</v>
      </c>
    </row>
    <row r="57" spans="1:5" x14ac:dyDescent="0.25">
      <c r="A57" s="4" t="s">
        <v>58</v>
      </c>
      <c r="B57">
        <f t="array" ref="B57">8051.32</f>
        <v>8051.32</v>
      </c>
      <c r="C57">
        <f t="array" ref="C57">279.36</f>
        <v>279.36</v>
      </c>
      <c r="D57">
        <f t="array" ref="D57">15198.8</f>
        <v>15198.8</v>
      </c>
      <c r="E57">
        <f t="array" ref="E57">((B57)+(C57))+(D57)</f>
        <v>23529.48</v>
      </c>
    </row>
    <row r="58" spans="1:5" x14ac:dyDescent="0.25">
      <c r="A58" s="4" t="s">
        <v>59</v>
      </c>
      <c r="B58">
        <f t="array" ref="B58">12460.98</f>
        <v>12460.98</v>
      </c>
      <c r="C58">
        <f t="array" ref="C58">1649.63</f>
        <v>1649.63</v>
      </c>
      <c r="D58">
        <f t="array" ref="D58">14593.66</f>
        <v>14593.66</v>
      </c>
      <c r="E58">
        <f t="array" ref="E58">((B58)+(C58))+(D58)</f>
        <v>28704.27</v>
      </c>
    </row>
    <row r="59" spans="1:5" x14ac:dyDescent="0.25">
      <c r="A59" s="4" t="s">
        <v>60</v>
      </c>
      <c r="B59">
        <f t="array" ref="B59">((B56)+(B57))+(B58)</f>
        <v>22422.39</v>
      </c>
      <c r="C59">
        <f t="array" ref="C59">((C56)+(C57))+(C58)</f>
        <v>2566.1000000000004</v>
      </c>
      <c r="D59">
        <f t="array" ref="D59">((D56)+(D57))+(D58)</f>
        <v>29792.46</v>
      </c>
      <c r="E59">
        <f t="array" ref="E59">((B59)+(C59))+(D59)</f>
        <v>54780.95</v>
      </c>
    </row>
    <row r="60" spans="1:5" x14ac:dyDescent="0.25">
      <c r="A60" s="4" t="s">
        <v>61</v>
      </c>
      <c r="E60">
        <f t="array" ref="E60">((B60)+(C60))+(D60)</f>
        <v>0</v>
      </c>
    </row>
    <row r="61" spans="1:5" x14ac:dyDescent="0.25">
      <c r="A61" s="4" t="s">
        <v>62</v>
      </c>
      <c r="B61">
        <f t="array" ref="B61">(B20)-(B60)</f>
        <v>121285.66999999997</v>
      </c>
      <c r="C61">
        <f t="array" ref="C61">(C20)-(C60)</f>
        <v>-6944.1599999999744</v>
      </c>
      <c r="D61">
        <f t="array" ref="D61">(D20)-(D60)</f>
        <v>94084.470000000016</v>
      </c>
      <c r="E61">
        <f t="array" ref="E61">((B61)+(C61))+(D61)</f>
        <v>208425.98</v>
      </c>
    </row>
    <row r="62" spans="1:5" x14ac:dyDescent="0.25">
      <c r="A62" s="4" t="s">
        <v>63</v>
      </c>
      <c r="B62" s="5"/>
      <c r="C62" s="5"/>
      <c r="D62" s="5"/>
      <c r="E62" s="5"/>
    </row>
    <row r="63" spans="1:5" x14ac:dyDescent="0.25">
      <c r="A63" s="4" t="s">
        <v>64</v>
      </c>
      <c r="B63">
        <f t="array" ref="B63">9034.77</f>
        <v>9034.77</v>
      </c>
      <c r="C63" s="5"/>
      <c r="D63">
        <f t="array" ref="D63">27699.47</f>
        <v>27699.47</v>
      </c>
      <c r="E63">
        <f t="array" ref="E63">((B63)+(C63))+(D63)</f>
        <v>36734.240000000005</v>
      </c>
    </row>
    <row r="64" spans="1:5" x14ac:dyDescent="0.25">
      <c r="A64" s="4" t="s">
        <v>65</v>
      </c>
      <c r="B64">
        <f t="array" ref="B64">B63</f>
        <v>9034.77</v>
      </c>
      <c r="C64">
        <f t="array" ref="C64">C63</f>
        <v>0</v>
      </c>
      <c r="D64">
        <f t="array" ref="D64">D63</f>
        <v>27699.47</v>
      </c>
      <c r="E64">
        <f t="array" ref="E64">((B64)+(C64))+(D64)</f>
        <v>36734.240000000005</v>
      </c>
    </row>
    <row r="65" spans="1:5" x14ac:dyDescent="0.25">
      <c r="A65" s="4" t="s">
        <v>66</v>
      </c>
      <c r="B65">
        <f t="array" ref="B65">(B64)-(0)</f>
        <v>9034.77</v>
      </c>
      <c r="C65">
        <f t="array" ref="C65">(C64)-(0)</f>
        <v>0</v>
      </c>
      <c r="D65">
        <f t="array" ref="D65">(D64)-(0)</f>
        <v>27699.47</v>
      </c>
      <c r="E65">
        <f t="array" ref="E65">((B65)+(C65))+(D65)</f>
        <v>36734.240000000005</v>
      </c>
    </row>
    <row r="66" spans="1:5" x14ac:dyDescent="0.25">
      <c r="A66" s="4" t="s">
        <v>67</v>
      </c>
      <c r="B66">
        <f t="array" ref="B66">(B61)+(B65)</f>
        <v>130320.43999999997</v>
      </c>
      <c r="C66">
        <f t="array" ref="C66">(C61)+(C65)</f>
        <v>-6944.1599999999744</v>
      </c>
      <c r="D66">
        <f t="array" ref="D66">(D61)+(D65)</f>
        <v>121783.94000000002</v>
      </c>
      <c r="E66">
        <f t="array" ref="E66">((B66)+(C66))+(D66)</f>
        <v>245160.22000000003</v>
      </c>
    </row>
    <row r="67" spans="1:5" x14ac:dyDescent="0.25">
      <c r="A67" s="4"/>
      <c r="B67" s="5"/>
      <c r="C67" s="5"/>
      <c r="D67" s="5"/>
      <c r="E67" s="5"/>
    </row>
    <row r="70" spans="1:5" x14ac:dyDescent="0.25">
      <c r="A70" s="1" t="s">
        <v>68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9"/>
  <sheetViews>
    <sheetView tabSelected="1" workbookViewId="0"/>
  </sheetViews>
  <sheetFormatPr defaultRowHeight="15" x14ac:dyDescent="0.25"/>
  <cols>
    <col min="1" max="1" width="23.42578125" customWidth="1"/>
    <col min="5" max="5" width="12.7109375" bestFit="1" customWidth="1"/>
    <col min="6" max="6" width="20.85546875" bestFit="1" customWidth="1"/>
  </cols>
  <sheetData>
    <row r="1" spans="1:7" x14ac:dyDescent="0.25">
      <c r="A1" t="s">
        <v>69</v>
      </c>
      <c r="B1" t="s">
        <v>70</v>
      </c>
      <c r="C1" t="s">
        <v>71</v>
      </c>
      <c r="D1" t="s">
        <v>72</v>
      </c>
      <c r="E1" t="s">
        <v>73</v>
      </c>
      <c r="F1" t="s">
        <v>74</v>
      </c>
      <c r="G1" t="s">
        <v>75</v>
      </c>
    </row>
    <row r="2" spans="1:7" x14ac:dyDescent="0.25">
      <c r="A2" s="6">
        <v>45961</v>
      </c>
      <c r="B2" t="s">
        <v>76</v>
      </c>
      <c r="C2" t="s">
        <v>77</v>
      </c>
      <c r="D2" t="s">
        <v>78</v>
      </c>
      <c r="E2" s="7">
        <v>15339894.949999999</v>
      </c>
      <c r="F2" s="7">
        <v>148917604.40783331</v>
      </c>
      <c r="G2" s="8">
        <v>0.10300927825826008</v>
      </c>
    </row>
    <row r="3" spans="1:7" x14ac:dyDescent="0.25">
      <c r="A3" s="6">
        <v>46022</v>
      </c>
      <c r="B3" t="s">
        <v>76</v>
      </c>
      <c r="C3" t="s">
        <v>77</v>
      </c>
      <c r="D3" t="s">
        <v>78</v>
      </c>
      <c r="E3" s="7">
        <v>26359148</v>
      </c>
      <c r="F3" s="7">
        <v>132733791.91166666</v>
      </c>
      <c r="G3" s="8">
        <v>0.19858656654321921</v>
      </c>
    </row>
    <row r="4" spans="1:7" x14ac:dyDescent="0.25">
      <c r="A4" s="6">
        <v>45991</v>
      </c>
      <c r="B4" t="s">
        <v>76</v>
      </c>
      <c r="C4" t="s">
        <v>77</v>
      </c>
      <c r="D4" t="s">
        <v>78</v>
      </c>
      <c r="E4" s="7">
        <v>26267138.116666667</v>
      </c>
      <c r="F4" s="7">
        <v>139442231.65899998</v>
      </c>
      <c r="G4" s="8">
        <v>0.18837290399153844</v>
      </c>
    </row>
    <row r="5" spans="1:7" x14ac:dyDescent="0.25">
      <c r="A5" s="6">
        <v>45991</v>
      </c>
      <c r="B5" t="s">
        <v>76</v>
      </c>
      <c r="C5" t="s">
        <v>79</v>
      </c>
      <c r="D5" t="s">
        <v>78</v>
      </c>
      <c r="E5" s="7">
        <v>6993209.3499999996</v>
      </c>
      <c r="F5" s="7">
        <v>139442231.65899998</v>
      </c>
      <c r="G5" s="8">
        <v>5.0151301128782806E-2</v>
      </c>
    </row>
    <row r="6" spans="1:7" x14ac:dyDescent="0.25">
      <c r="A6" s="6">
        <v>45961</v>
      </c>
      <c r="B6" t="s">
        <v>76</v>
      </c>
      <c r="C6" t="s">
        <v>79</v>
      </c>
      <c r="D6" t="s">
        <v>78</v>
      </c>
      <c r="E6" s="7">
        <v>7068261.6833333336</v>
      </c>
      <c r="F6" s="7">
        <v>148917604.40783331</v>
      </c>
      <c r="G6" s="8">
        <v>4.7464245153822332E-2</v>
      </c>
    </row>
    <row r="7" spans="1:7" x14ac:dyDescent="0.25">
      <c r="A7" s="6">
        <v>46022</v>
      </c>
      <c r="B7" t="s">
        <v>76</v>
      </c>
      <c r="C7" t="s">
        <v>79</v>
      </c>
      <c r="D7" t="s">
        <v>78</v>
      </c>
      <c r="E7" s="7">
        <v>6838576.5</v>
      </c>
      <c r="F7" s="7">
        <v>132733791.91166666</v>
      </c>
      <c r="G7" s="8">
        <v>5.1520991011475219E-2</v>
      </c>
    </row>
    <row r="8" spans="1:7" x14ac:dyDescent="0.25">
      <c r="A8" s="6">
        <v>45991</v>
      </c>
      <c r="B8" t="s">
        <v>76</v>
      </c>
      <c r="C8" t="s">
        <v>80</v>
      </c>
      <c r="D8" t="s">
        <v>78</v>
      </c>
      <c r="E8" s="7">
        <v>1094023.1000000001</v>
      </c>
      <c r="F8" s="7">
        <v>139442231.65899998</v>
      </c>
      <c r="G8" s="8">
        <v>7.8457084843233642E-3</v>
      </c>
    </row>
    <row r="9" spans="1:7" x14ac:dyDescent="0.25">
      <c r="A9" s="6">
        <v>46022</v>
      </c>
      <c r="B9" t="s">
        <v>76</v>
      </c>
      <c r="C9" t="s">
        <v>80</v>
      </c>
      <c r="D9" t="s">
        <v>78</v>
      </c>
      <c r="E9" s="7">
        <v>1052011.4166666667</v>
      </c>
      <c r="F9" s="7">
        <v>132733791.91166666</v>
      </c>
      <c r="G9" s="8">
        <v>7.9257241243192427E-3</v>
      </c>
    </row>
    <row r="10" spans="1:7" x14ac:dyDescent="0.25">
      <c r="A10" s="6">
        <v>45961</v>
      </c>
      <c r="B10" t="s">
        <v>76</v>
      </c>
      <c r="C10" t="s">
        <v>80</v>
      </c>
      <c r="D10" t="s">
        <v>78</v>
      </c>
      <c r="E10" s="7">
        <v>1371114.6666666667</v>
      </c>
      <c r="F10" s="7">
        <v>148917604.40783331</v>
      </c>
      <c r="G10" s="8">
        <v>9.2072033532829504E-3</v>
      </c>
    </row>
    <row r="11" spans="1:7" x14ac:dyDescent="0.25">
      <c r="A11" s="6">
        <v>45961</v>
      </c>
      <c r="B11" t="s">
        <v>76</v>
      </c>
      <c r="C11" t="s">
        <v>81</v>
      </c>
      <c r="D11" t="s">
        <v>78</v>
      </c>
      <c r="E11" s="7">
        <v>825679</v>
      </c>
      <c r="F11" s="7">
        <v>148917604.40783331</v>
      </c>
      <c r="G11" s="8">
        <v>5.5445358746085763E-3</v>
      </c>
    </row>
    <row r="12" spans="1:7" x14ac:dyDescent="0.25">
      <c r="A12" s="6">
        <v>45991</v>
      </c>
      <c r="B12" t="s">
        <v>76</v>
      </c>
      <c r="C12" t="s">
        <v>81</v>
      </c>
      <c r="D12" t="s">
        <v>78</v>
      </c>
      <c r="E12" s="7">
        <v>611568.06666666665</v>
      </c>
      <c r="F12" s="7">
        <v>139442231.65899998</v>
      </c>
      <c r="G12" s="8">
        <v>4.3858166883202947E-3</v>
      </c>
    </row>
    <row r="13" spans="1:7" x14ac:dyDescent="0.25">
      <c r="A13" s="6">
        <v>46022</v>
      </c>
      <c r="B13" t="s">
        <v>76</v>
      </c>
      <c r="C13" t="s">
        <v>81</v>
      </c>
      <c r="D13" t="s">
        <v>78</v>
      </c>
      <c r="E13" s="7">
        <v>615608.03333333333</v>
      </c>
      <c r="F13" s="7">
        <v>132733791.91166666</v>
      </c>
      <c r="G13" s="8">
        <v>4.637914915766257E-3</v>
      </c>
    </row>
    <row r="14" spans="1:7" x14ac:dyDescent="0.25">
      <c r="A14" s="6">
        <v>45991</v>
      </c>
      <c r="B14" t="s">
        <v>76</v>
      </c>
      <c r="C14" t="s">
        <v>82</v>
      </c>
      <c r="D14" t="s">
        <v>78</v>
      </c>
      <c r="E14" s="7">
        <v>112702.63333333335</v>
      </c>
      <c r="F14" s="7">
        <v>139442231.65899998</v>
      </c>
      <c r="G14" s="8">
        <v>8.082388813809492E-4</v>
      </c>
    </row>
    <row r="15" spans="1:7" x14ac:dyDescent="0.25">
      <c r="A15" s="6">
        <v>46022</v>
      </c>
      <c r="B15" t="s">
        <v>76</v>
      </c>
      <c r="C15" t="s">
        <v>82</v>
      </c>
      <c r="D15" t="s">
        <v>78</v>
      </c>
      <c r="E15" s="7">
        <v>49088.433333333334</v>
      </c>
      <c r="F15" s="7">
        <v>132733791.91166666</v>
      </c>
      <c r="G15" s="8">
        <v>3.6982619592455638E-4</v>
      </c>
    </row>
    <row r="16" spans="1:7" x14ac:dyDescent="0.25">
      <c r="A16" s="6">
        <v>45961</v>
      </c>
      <c r="B16" t="s">
        <v>76</v>
      </c>
      <c r="C16" t="s">
        <v>82</v>
      </c>
      <c r="D16" t="s">
        <v>78</v>
      </c>
      <c r="E16" s="7">
        <v>491906.28333333333</v>
      </c>
      <c r="F16" s="7">
        <v>148917604.40783331</v>
      </c>
      <c r="G16" s="8">
        <v>3.3032110964273491E-3</v>
      </c>
    </row>
    <row r="17" spans="1:7" x14ac:dyDescent="0.25">
      <c r="A17" s="6">
        <v>46022</v>
      </c>
      <c r="B17" t="s">
        <v>76</v>
      </c>
      <c r="C17" t="s">
        <v>83</v>
      </c>
      <c r="D17" t="s">
        <v>78</v>
      </c>
      <c r="E17" s="7">
        <v>220.68716666666668</v>
      </c>
      <c r="F17" s="7">
        <v>132733791.91166666</v>
      </c>
      <c r="G17" s="8">
        <v>1.6626298660519872E-6</v>
      </c>
    </row>
    <row r="18" spans="1:7" x14ac:dyDescent="0.25">
      <c r="A18" s="6">
        <v>45961</v>
      </c>
      <c r="B18" t="s">
        <v>76</v>
      </c>
      <c r="C18" t="s">
        <v>83</v>
      </c>
      <c r="D18" t="s">
        <v>78</v>
      </c>
      <c r="E18" s="7">
        <v>184.46049999999997</v>
      </c>
      <c r="F18" s="7">
        <v>148917604.40783331</v>
      </c>
      <c r="G18" s="8">
        <v>1.2386749084065785E-6</v>
      </c>
    </row>
    <row r="19" spans="1:7" x14ac:dyDescent="0.25">
      <c r="A19" s="6">
        <v>45991</v>
      </c>
      <c r="B19" t="s">
        <v>76</v>
      </c>
      <c r="C19" t="s">
        <v>83</v>
      </c>
      <c r="D19" t="s">
        <v>78</v>
      </c>
      <c r="E19" s="7">
        <v>375.95116666666672</v>
      </c>
      <c r="F19" s="7">
        <v>139442231.65899998</v>
      </c>
      <c r="G19" s="8">
        <v>2.6961069268171156E-6</v>
      </c>
    </row>
    <row r="20" spans="1:7" x14ac:dyDescent="0.25">
      <c r="A20" s="6">
        <v>45961</v>
      </c>
      <c r="B20" t="s">
        <v>76</v>
      </c>
      <c r="C20" t="s">
        <v>84</v>
      </c>
      <c r="D20" t="s">
        <v>78</v>
      </c>
      <c r="E20" s="7">
        <v>11.133333333333333</v>
      </c>
      <c r="F20" s="7">
        <v>148917604.40783331</v>
      </c>
      <c r="G20" s="8">
        <v>7.4761700455797179E-8</v>
      </c>
    </row>
    <row r="21" spans="1:7" x14ac:dyDescent="0.25">
      <c r="A21" s="6">
        <v>46022</v>
      </c>
      <c r="B21" t="s">
        <v>76</v>
      </c>
      <c r="C21" t="s">
        <v>84</v>
      </c>
      <c r="D21" t="s">
        <v>78</v>
      </c>
      <c r="E21" s="7">
        <v>21632.983333333334</v>
      </c>
      <c r="F21" s="7">
        <v>132733791.91166666</v>
      </c>
      <c r="G21" s="8">
        <v>1.6298022547061656E-4</v>
      </c>
    </row>
    <row r="22" spans="1:7" x14ac:dyDescent="0.25">
      <c r="A22" s="6">
        <v>45991</v>
      </c>
      <c r="B22" t="s">
        <v>76</v>
      </c>
      <c r="C22" t="s">
        <v>84</v>
      </c>
      <c r="D22" t="s">
        <v>78</v>
      </c>
      <c r="E22" s="7">
        <v>23177.183333333334</v>
      </c>
      <c r="F22" s="7">
        <v>139442231.65899998</v>
      </c>
      <c r="G22" s="8">
        <v>1.6621351406661468E-4</v>
      </c>
    </row>
    <row r="23" spans="1:7" x14ac:dyDescent="0.25">
      <c r="A23" s="6">
        <v>45991</v>
      </c>
      <c r="B23" t="s">
        <v>76</v>
      </c>
      <c r="C23" t="s">
        <v>85</v>
      </c>
      <c r="D23" t="s">
        <v>78</v>
      </c>
      <c r="E23" s="7">
        <v>41934651.983333334</v>
      </c>
      <c r="F23" s="7">
        <v>139442231.65899998</v>
      </c>
      <c r="G23" s="8">
        <v>0.3007313601081969</v>
      </c>
    </row>
    <row r="24" spans="1:7" x14ac:dyDescent="0.25">
      <c r="A24" s="6">
        <v>45961</v>
      </c>
      <c r="B24" t="s">
        <v>76</v>
      </c>
      <c r="C24" t="s">
        <v>85</v>
      </c>
      <c r="D24" t="s">
        <v>78</v>
      </c>
      <c r="E24" s="7">
        <v>58646222.700000003</v>
      </c>
      <c r="F24" s="7">
        <v>148917604.40783331</v>
      </c>
      <c r="G24" s="8">
        <v>0.39381658691868615</v>
      </c>
    </row>
    <row r="25" spans="1:7" x14ac:dyDescent="0.25">
      <c r="A25" s="6">
        <v>46022</v>
      </c>
      <c r="B25" t="s">
        <v>76</v>
      </c>
      <c r="C25" t="s">
        <v>85</v>
      </c>
      <c r="D25" t="s">
        <v>78</v>
      </c>
      <c r="E25" s="7">
        <v>36639928.166666664</v>
      </c>
      <c r="F25" s="7">
        <v>132733791.91166666</v>
      </c>
      <c r="G25" s="8">
        <v>0.27604069498029754</v>
      </c>
    </row>
    <row r="26" spans="1:7" x14ac:dyDescent="0.25">
      <c r="A26" s="6">
        <v>45961</v>
      </c>
      <c r="B26" t="s">
        <v>76</v>
      </c>
      <c r="C26" t="s">
        <v>86</v>
      </c>
      <c r="D26" t="s">
        <v>78</v>
      </c>
      <c r="E26" s="7">
        <v>221632.4</v>
      </c>
      <c r="F26" s="7">
        <v>148917604.40783331</v>
      </c>
      <c r="G26" s="8">
        <v>1.4882887814460556E-3</v>
      </c>
    </row>
    <row r="27" spans="1:7" x14ac:dyDescent="0.25">
      <c r="A27" s="6">
        <v>46022</v>
      </c>
      <c r="B27" t="s">
        <v>76</v>
      </c>
      <c r="C27" t="s">
        <v>86</v>
      </c>
      <c r="D27" t="s">
        <v>78</v>
      </c>
      <c r="E27" s="7">
        <v>19884.883333333335</v>
      </c>
      <c r="F27" s="7">
        <v>132733791.91166666</v>
      </c>
      <c r="G27" s="8">
        <v>1.4981025590353491E-4</v>
      </c>
    </row>
    <row r="28" spans="1:7" x14ac:dyDescent="0.25">
      <c r="A28" s="6">
        <v>45991</v>
      </c>
      <c r="B28" t="s">
        <v>76</v>
      </c>
      <c r="C28" t="s">
        <v>86</v>
      </c>
      <c r="D28" t="s">
        <v>78</v>
      </c>
      <c r="E28" s="7">
        <v>181361.9</v>
      </c>
      <c r="F28" s="7">
        <v>139442231.65899998</v>
      </c>
      <c r="G28" s="8">
        <v>1.300623905987913E-3</v>
      </c>
    </row>
    <row r="29" spans="1:7" x14ac:dyDescent="0.25">
      <c r="A29" s="6">
        <v>45961</v>
      </c>
      <c r="B29" t="s">
        <v>76</v>
      </c>
      <c r="C29" t="s">
        <v>87</v>
      </c>
      <c r="D29" t="s">
        <v>78</v>
      </c>
      <c r="E29" s="7">
        <v>1380.2645000000014</v>
      </c>
      <c r="F29" s="7">
        <v>148917604.40783331</v>
      </c>
      <c r="G29" s="8">
        <v>9.2686456076740193E-6</v>
      </c>
    </row>
    <row r="30" spans="1:7" x14ac:dyDescent="0.25">
      <c r="A30" s="6">
        <v>46022</v>
      </c>
      <c r="B30" t="s">
        <v>76</v>
      </c>
      <c r="C30" t="s">
        <v>87</v>
      </c>
      <c r="D30" t="s">
        <v>78</v>
      </c>
      <c r="E30" s="7">
        <v>390.82900000000001</v>
      </c>
      <c r="F30" s="7">
        <v>132733791.91166666</v>
      </c>
      <c r="G30" s="8">
        <v>2.9444574314587033E-6</v>
      </c>
    </row>
    <row r="31" spans="1:7" x14ac:dyDescent="0.25">
      <c r="A31" s="6">
        <v>45991</v>
      </c>
      <c r="B31" t="s">
        <v>76</v>
      </c>
      <c r="C31" t="s">
        <v>87</v>
      </c>
      <c r="D31" t="s">
        <v>78</v>
      </c>
      <c r="E31" s="7">
        <v>673.44950000000017</v>
      </c>
      <c r="F31" s="7">
        <v>139442231.65899998</v>
      </c>
      <c r="G31" s="8">
        <v>4.8295949655115399E-6</v>
      </c>
    </row>
    <row r="32" spans="1:7" x14ac:dyDescent="0.25">
      <c r="A32" s="6">
        <v>46022</v>
      </c>
      <c r="B32" t="s">
        <v>76</v>
      </c>
      <c r="C32" t="s">
        <v>88</v>
      </c>
      <c r="D32" t="s">
        <v>78</v>
      </c>
      <c r="E32" s="7">
        <v>4007288.9</v>
      </c>
      <c r="F32" s="7">
        <v>132733791.91166666</v>
      </c>
      <c r="G32" s="8">
        <v>3.0190419804075368E-2</v>
      </c>
    </row>
    <row r="33" spans="1:7" x14ac:dyDescent="0.25">
      <c r="A33" s="6">
        <v>45961</v>
      </c>
      <c r="B33" t="s">
        <v>76</v>
      </c>
      <c r="C33" t="s">
        <v>88</v>
      </c>
      <c r="D33" t="s">
        <v>78</v>
      </c>
      <c r="E33" s="7">
        <v>5077736.55</v>
      </c>
      <c r="F33" s="7">
        <v>148917604.40783331</v>
      </c>
      <c r="G33" s="8">
        <v>3.4097624456097569E-2</v>
      </c>
    </row>
    <row r="34" spans="1:7" x14ac:dyDescent="0.25">
      <c r="A34" s="6">
        <v>45991</v>
      </c>
      <c r="B34" t="s">
        <v>76</v>
      </c>
      <c r="C34" t="s">
        <v>88</v>
      </c>
      <c r="D34" t="s">
        <v>78</v>
      </c>
      <c r="E34" s="7">
        <v>3578111.0666666669</v>
      </c>
      <c r="F34" s="7">
        <v>139442231.65899998</v>
      </c>
      <c r="G34" s="8">
        <v>2.5660167827898685E-2</v>
      </c>
    </row>
    <row r="35" spans="1:7" x14ac:dyDescent="0.25">
      <c r="A35" s="6">
        <v>45961</v>
      </c>
      <c r="B35" t="s">
        <v>76</v>
      </c>
      <c r="C35" t="s">
        <v>89</v>
      </c>
      <c r="D35" t="s">
        <v>78</v>
      </c>
      <c r="E35" s="7">
        <v>6468581</v>
      </c>
      <c r="F35" s="7">
        <v>148917604.40783331</v>
      </c>
      <c r="G35" s="8">
        <v>4.3437315727191096E-2</v>
      </c>
    </row>
    <row r="36" spans="1:7" x14ac:dyDescent="0.25">
      <c r="A36" s="6">
        <v>45991</v>
      </c>
      <c r="B36" t="s">
        <v>76</v>
      </c>
      <c r="C36" t="s">
        <v>89</v>
      </c>
      <c r="D36" t="s">
        <v>78</v>
      </c>
      <c r="E36" s="7">
        <v>6462146.0333333332</v>
      </c>
      <c r="F36" s="7">
        <v>139442231.65899998</v>
      </c>
      <c r="G36" s="8">
        <v>4.6342818502333176E-2</v>
      </c>
    </row>
    <row r="37" spans="1:7" x14ac:dyDescent="0.25">
      <c r="A37" s="6">
        <v>46022</v>
      </c>
      <c r="B37" t="s">
        <v>76</v>
      </c>
      <c r="C37" t="s">
        <v>89</v>
      </c>
      <c r="D37" t="s">
        <v>78</v>
      </c>
      <c r="E37" s="7">
        <v>7533188.6166666662</v>
      </c>
      <c r="F37" s="7">
        <v>132733791.91166666</v>
      </c>
      <c r="G37" s="8">
        <v>5.6754112936666094E-2</v>
      </c>
    </row>
    <row r="38" spans="1:7" x14ac:dyDescent="0.25">
      <c r="A38" s="6">
        <v>46022</v>
      </c>
      <c r="B38" t="s">
        <v>76</v>
      </c>
      <c r="C38" t="s">
        <v>90</v>
      </c>
      <c r="D38" t="s">
        <v>78</v>
      </c>
      <c r="E38" s="7">
        <v>39349.34866666673</v>
      </c>
      <c r="F38" s="7">
        <v>132733791.91166666</v>
      </c>
      <c r="G38" s="8">
        <v>2.9645313450288091E-4</v>
      </c>
    </row>
    <row r="39" spans="1:7" x14ac:dyDescent="0.25">
      <c r="A39" s="6">
        <v>45991</v>
      </c>
      <c r="B39" t="s">
        <v>76</v>
      </c>
      <c r="C39" t="s">
        <v>90</v>
      </c>
      <c r="D39" t="s">
        <v>78</v>
      </c>
      <c r="E39" s="7">
        <v>171265.25633333303</v>
      </c>
      <c r="F39" s="7">
        <v>139442231.65899998</v>
      </c>
      <c r="G39" s="8">
        <v>1.2282165474241326E-3</v>
      </c>
    </row>
    <row r="40" spans="1:7" x14ac:dyDescent="0.25">
      <c r="A40" s="6">
        <v>45961</v>
      </c>
      <c r="B40" t="s">
        <v>76</v>
      </c>
      <c r="C40" t="s">
        <v>90</v>
      </c>
      <c r="D40" t="s">
        <v>78</v>
      </c>
      <c r="E40" s="7">
        <v>1380047.5366666662</v>
      </c>
      <c r="F40" s="7">
        <v>148917604.40783331</v>
      </c>
      <c r="G40" s="8">
        <v>9.2671886722485684E-3</v>
      </c>
    </row>
    <row r="41" spans="1:7" x14ac:dyDescent="0.25">
      <c r="A41" s="6">
        <v>45991</v>
      </c>
      <c r="B41" t="s">
        <v>76</v>
      </c>
      <c r="C41" t="s">
        <v>91</v>
      </c>
      <c r="D41" t="s">
        <v>78</v>
      </c>
      <c r="E41" s="7">
        <v>7263.6819999999962</v>
      </c>
      <c r="F41" s="7">
        <v>139442231.65899998</v>
      </c>
      <c r="G41" s="8">
        <v>5.2090976410668902E-5</v>
      </c>
    </row>
    <row r="42" spans="1:7" x14ac:dyDescent="0.25">
      <c r="A42" s="6">
        <v>46022</v>
      </c>
      <c r="B42" t="s">
        <v>76</v>
      </c>
      <c r="C42" t="s">
        <v>91</v>
      </c>
      <c r="D42" t="s">
        <v>78</v>
      </c>
      <c r="E42" s="7">
        <v>987.38983333333317</v>
      </c>
      <c r="F42" s="7">
        <v>132733791.91166666</v>
      </c>
      <c r="G42" s="8">
        <v>7.4388730941283874E-6</v>
      </c>
    </row>
    <row r="43" spans="1:7" x14ac:dyDescent="0.25">
      <c r="A43" s="6">
        <v>45961</v>
      </c>
      <c r="B43" t="s">
        <v>76</v>
      </c>
      <c r="C43" t="s">
        <v>91</v>
      </c>
      <c r="D43" t="s">
        <v>78</v>
      </c>
      <c r="E43" s="7">
        <v>60469.741500000106</v>
      </c>
      <c r="F43" s="7">
        <v>148917604.40783331</v>
      </c>
      <c r="G43" s="8">
        <v>4.0606173958046359E-4</v>
      </c>
    </row>
    <row r="44" spans="1:7" x14ac:dyDescent="0.25">
      <c r="A44" s="6">
        <v>46022</v>
      </c>
      <c r="B44" t="s">
        <v>76</v>
      </c>
      <c r="C44" t="s">
        <v>92</v>
      </c>
      <c r="D44" t="s">
        <v>78</v>
      </c>
      <c r="E44" s="7">
        <v>3905800.7166666668</v>
      </c>
      <c r="F44" s="7">
        <v>132733791.91166666</v>
      </c>
      <c r="G44" s="8">
        <v>2.942582036129841E-2</v>
      </c>
    </row>
    <row r="45" spans="1:7" x14ac:dyDescent="0.25">
      <c r="A45" s="6">
        <v>45991</v>
      </c>
      <c r="B45" t="s">
        <v>76</v>
      </c>
      <c r="C45" t="s">
        <v>92</v>
      </c>
      <c r="D45" t="s">
        <v>78</v>
      </c>
      <c r="E45" s="7">
        <v>4027877.6833333331</v>
      </c>
      <c r="F45" s="7">
        <v>139442231.65899998</v>
      </c>
      <c r="G45" s="8">
        <v>2.8885636979644271E-2</v>
      </c>
    </row>
    <row r="46" spans="1:7" x14ac:dyDescent="0.25">
      <c r="A46" s="6">
        <v>45961</v>
      </c>
      <c r="B46" t="s">
        <v>76</v>
      </c>
      <c r="C46" t="s">
        <v>92</v>
      </c>
      <c r="D46" t="s">
        <v>78</v>
      </c>
      <c r="E46" s="7">
        <v>4548555.0666666664</v>
      </c>
      <c r="F46" s="7">
        <v>148917604.40783331</v>
      </c>
      <c r="G46" s="8">
        <v>3.0544105814445971E-2</v>
      </c>
    </row>
    <row r="47" spans="1:7" x14ac:dyDescent="0.25">
      <c r="A47" s="6">
        <v>45961</v>
      </c>
      <c r="B47" t="s">
        <v>76</v>
      </c>
      <c r="C47" t="s">
        <v>93</v>
      </c>
      <c r="D47" t="s">
        <v>78</v>
      </c>
      <c r="E47" s="7">
        <v>20285.130666666661</v>
      </c>
      <c r="F47" s="7">
        <v>148917604.40783331</v>
      </c>
      <c r="G47" s="8">
        <v>1.3621714334802735E-4</v>
      </c>
    </row>
    <row r="48" spans="1:7" x14ac:dyDescent="0.25">
      <c r="A48" s="6">
        <v>46022</v>
      </c>
      <c r="B48" t="s">
        <v>76</v>
      </c>
      <c r="C48" t="s">
        <v>93</v>
      </c>
      <c r="D48" t="s">
        <v>78</v>
      </c>
      <c r="E48" s="7">
        <v>18217.50333333333</v>
      </c>
      <c r="F48" s="7">
        <v>132733791.91166666</v>
      </c>
      <c r="G48" s="8">
        <v>1.3724842085018518E-4</v>
      </c>
    </row>
    <row r="49" spans="1:7" x14ac:dyDescent="0.25">
      <c r="A49" s="6">
        <v>45991</v>
      </c>
      <c r="B49" t="s">
        <v>76</v>
      </c>
      <c r="C49" t="s">
        <v>93</v>
      </c>
      <c r="D49" t="s">
        <v>78</v>
      </c>
      <c r="E49" s="7">
        <v>25727.21633333333</v>
      </c>
      <c r="F49" s="7">
        <v>139442231.65899998</v>
      </c>
      <c r="G49" s="8">
        <v>1.8450089350440215E-4</v>
      </c>
    </row>
    <row r="50" spans="1:7" x14ac:dyDescent="0.25">
      <c r="A50" s="6">
        <v>46022</v>
      </c>
      <c r="B50" t="s">
        <v>76</v>
      </c>
      <c r="C50" t="s">
        <v>94</v>
      </c>
      <c r="D50" t="s">
        <v>78</v>
      </c>
      <c r="E50" s="7">
        <v>20101.85366666667</v>
      </c>
      <c r="F50" s="7">
        <v>132733791.91166666</v>
      </c>
      <c r="G50" s="8">
        <v>1.5144488360616039E-4</v>
      </c>
    </row>
    <row r="51" spans="1:7" x14ac:dyDescent="0.25">
      <c r="A51" s="6">
        <v>45961</v>
      </c>
      <c r="B51" t="s">
        <v>76</v>
      </c>
      <c r="C51" t="s">
        <v>94</v>
      </c>
      <c r="D51" t="s">
        <v>78</v>
      </c>
      <c r="E51" s="7">
        <v>36524.857333333362</v>
      </c>
      <c r="F51" s="7">
        <v>148917604.40783331</v>
      </c>
      <c r="G51" s="8">
        <v>2.4526890207892771E-4</v>
      </c>
    </row>
    <row r="52" spans="1:7" x14ac:dyDescent="0.25">
      <c r="A52" s="6">
        <v>45991</v>
      </c>
      <c r="B52" t="s">
        <v>76</v>
      </c>
      <c r="C52" t="s">
        <v>94</v>
      </c>
      <c r="D52" t="s">
        <v>78</v>
      </c>
      <c r="E52" s="7">
        <v>33905.370333333347</v>
      </c>
      <c r="F52" s="7">
        <v>139442231.65899998</v>
      </c>
      <c r="G52" s="8">
        <v>2.4314994051620947E-4</v>
      </c>
    </row>
    <row r="53" spans="1:7" x14ac:dyDescent="0.25">
      <c r="A53" s="6">
        <v>45961</v>
      </c>
      <c r="B53" t="s">
        <v>76</v>
      </c>
      <c r="C53" t="s">
        <v>95</v>
      </c>
      <c r="D53" t="s">
        <v>78</v>
      </c>
      <c r="E53" s="7">
        <v>1082.9333333333334</v>
      </c>
      <c r="F53" s="7">
        <v>148917604.40783331</v>
      </c>
      <c r="G53" s="8">
        <v>7.2720303125986184E-6</v>
      </c>
    </row>
    <row r="54" spans="1:7" x14ac:dyDescent="0.25">
      <c r="A54" s="6">
        <v>45961</v>
      </c>
      <c r="B54" t="s">
        <v>76</v>
      </c>
      <c r="C54" t="s">
        <v>96</v>
      </c>
      <c r="D54" t="s">
        <v>78</v>
      </c>
      <c r="E54" s="7">
        <v>158672.15</v>
      </c>
      <c r="F54" s="7">
        <v>148917604.40783331</v>
      </c>
      <c r="G54" s="8">
        <v>1.0655029714650285E-3</v>
      </c>
    </row>
    <row r="55" spans="1:7" x14ac:dyDescent="0.25">
      <c r="A55" s="6">
        <v>45991</v>
      </c>
      <c r="B55" t="s">
        <v>76</v>
      </c>
      <c r="C55" t="s">
        <v>96</v>
      </c>
      <c r="D55" t="s">
        <v>78</v>
      </c>
      <c r="E55" s="7">
        <v>133542.96666666667</v>
      </c>
      <c r="F55" s="7">
        <v>139442231.65899998</v>
      </c>
      <c r="G55" s="8">
        <v>9.5769384266052395E-4</v>
      </c>
    </row>
    <row r="56" spans="1:7" x14ac:dyDescent="0.25">
      <c r="A56" s="6">
        <v>46022</v>
      </c>
      <c r="B56" t="s">
        <v>76</v>
      </c>
      <c r="C56" t="s">
        <v>96</v>
      </c>
      <c r="D56" t="s">
        <v>78</v>
      </c>
      <c r="E56" s="7">
        <v>211168.01666666669</v>
      </c>
      <c r="F56" s="7">
        <v>132733791.91166666</v>
      </c>
      <c r="G56" s="8">
        <v>1.5909137652542721E-3</v>
      </c>
    </row>
    <row r="57" spans="1:7" x14ac:dyDescent="0.25">
      <c r="A57" s="6">
        <v>45961</v>
      </c>
      <c r="B57" t="s">
        <v>76</v>
      </c>
      <c r="C57" t="s">
        <v>97</v>
      </c>
      <c r="D57" t="s">
        <v>78</v>
      </c>
      <c r="E57" s="7">
        <v>29233.3</v>
      </c>
      <c r="F57" s="7">
        <v>148917604.40783331</v>
      </c>
      <c r="G57" s="8">
        <v>1.9630519921566959E-4</v>
      </c>
    </row>
    <row r="58" spans="1:7" x14ac:dyDescent="0.25">
      <c r="A58" s="6">
        <v>45991</v>
      </c>
      <c r="B58" t="s">
        <v>76</v>
      </c>
      <c r="C58" t="s">
        <v>97</v>
      </c>
      <c r="D58" t="s">
        <v>78</v>
      </c>
      <c r="E58" s="7">
        <v>45461.15</v>
      </c>
      <c r="F58" s="7">
        <v>139442231.65899998</v>
      </c>
      <c r="G58" s="8">
        <v>3.2602138863621535E-4</v>
      </c>
    </row>
    <row r="59" spans="1:7" x14ac:dyDescent="0.25">
      <c r="A59" s="6">
        <v>46022</v>
      </c>
      <c r="B59" t="s">
        <v>76</v>
      </c>
      <c r="C59" t="s">
        <v>97</v>
      </c>
      <c r="D59" t="s">
        <v>78</v>
      </c>
      <c r="E59" s="7">
        <v>6775.583333333333</v>
      </c>
      <c r="F59" s="7">
        <v>132733791.91166666</v>
      </c>
      <c r="G59" s="8">
        <v>5.104640827139507E-5</v>
      </c>
    </row>
    <row r="60" spans="1:7" x14ac:dyDescent="0.25">
      <c r="A60" s="6">
        <v>45991</v>
      </c>
      <c r="B60" t="s">
        <v>76</v>
      </c>
      <c r="C60" t="s">
        <v>98</v>
      </c>
      <c r="D60" t="s">
        <v>78</v>
      </c>
      <c r="E60" s="7">
        <v>103354.25</v>
      </c>
      <c r="F60" s="7">
        <v>139442231.65899998</v>
      </c>
      <c r="G60" s="8">
        <v>7.4119761832805724E-4</v>
      </c>
    </row>
    <row r="61" spans="1:7" x14ac:dyDescent="0.25">
      <c r="A61" s="6">
        <v>45961</v>
      </c>
      <c r="B61" t="s">
        <v>76</v>
      </c>
      <c r="C61" t="s">
        <v>98</v>
      </c>
      <c r="D61" t="s">
        <v>78</v>
      </c>
      <c r="E61" s="7">
        <v>128193.73333333334</v>
      </c>
      <c r="F61" s="7">
        <v>148917604.40783331</v>
      </c>
      <c r="G61" s="8">
        <v>8.6083666093805453E-4</v>
      </c>
    </row>
    <row r="62" spans="1:7" x14ac:dyDescent="0.25">
      <c r="A62" s="6">
        <v>46022</v>
      </c>
      <c r="B62" t="s">
        <v>76</v>
      </c>
      <c r="C62" t="s">
        <v>98</v>
      </c>
      <c r="D62" t="s">
        <v>78</v>
      </c>
      <c r="E62" s="7">
        <v>85099.199999999997</v>
      </c>
      <c r="F62" s="7">
        <v>132733791.91166666</v>
      </c>
      <c r="G62" s="8">
        <v>6.4112686584462885E-4</v>
      </c>
    </row>
    <row r="63" spans="1:7" x14ac:dyDescent="0.25">
      <c r="A63" s="6">
        <v>45961</v>
      </c>
      <c r="B63" t="s">
        <v>76</v>
      </c>
      <c r="C63" t="s">
        <v>99</v>
      </c>
      <c r="D63" t="s">
        <v>78</v>
      </c>
      <c r="E63" s="7">
        <v>8226.8166666666675</v>
      </c>
      <c r="F63" s="7">
        <v>148917604.40783331</v>
      </c>
      <c r="G63" s="8">
        <v>5.5244084132164053E-5</v>
      </c>
    </row>
    <row r="64" spans="1:7" x14ac:dyDescent="0.25">
      <c r="A64" s="6">
        <v>46022</v>
      </c>
      <c r="B64" t="s">
        <v>76</v>
      </c>
      <c r="C64" t="s">
        <v>99</v>
      </c>
      <c r="D64" t="s">
        <v>78</v>
      </c>
      <c r="E64" s="7">
        <v>2.9666666666666668</v>
      </c>
      <c r="F64" s="7">
        <v>132733791.91166666</v>
      </c>
      <c r="G64" s="8">
        <v>2.2350500380799496E-8</v>
      </c>
    </row>
    <row r="65" spans="1:7" x14ac:dyDescent="0.25">
      <c r="A65" s="6">
        <v>45991</v>
      </c>
      <c r="B65" t="s">
        <v>76</v>
      </c>
      <c r="C65" t="s">
        <v>99</v>
      </c>
      <c r="D65" t="s">
        <v>78</v>
      </c>
      <c r="E65" s="7">
        <v>20.766666666666666</v>
      </c>
      <c r="F65" s="7">
        <v>139442231.65899998</v>
      </c>
      <c r="G65" s="8">
        <v>1.4892666604368946E-7</v>
      </c>
    </row>
    <row r="66" spans="1:7" x14ac:dyDescent="0.25">
      <c r="A66" s="6">
        <v>45991</v>
      </c>
      <c r="B66" t="s">
        <v>76</v>
      </c>
      <c r="C66" t="s">
        <v>100</v>
      </c>
      <c r="D66" t="s">
        <v>78</v>
      </c>
      <c r="E66" s="7">
        <v>248133.2</v>
      </c>
      <c r="F66" s="7">
        <v>139442231.65899998</v>
      </c>
      <c r="G66" s="8">
        <v>1.779469512556276E-3</v>
      </c>
    </row>
    <row r="67" spans="1:7" x14ac:dyDescent="0.25">
      <c r="A67" s="6">
        <v>45961</v>
      </c>
      <c r="B67" t="s">
        <v>76</v>
      </c>
      <c r="C67" t="s">
        <v>100</v>
      </c>
      <c r="D67" t="s">
        <v>78</v>
      </c>
      <c r="E67" s="7">
        <v>892106.76666666672</v>
      </c>
      <c r="F67" s="7">
        <v>148917604.40783331</v>
      </c>
      <c r="G67" s="8">
        <v>5.9906064848014732E-3</v>
      </c>
    </row>
    <row r="68" spans="1:7" x14ac:dyDescent="0.25">
      <c r="A68" s="6">
        <v>46022</v>
      </c>
      <c r="B68" t="s">
        <v>76</v>
      </c>
      <c r="C68" t="s">
        <v>100</v>
      </c>
      <c r="D68" t="s">
        <v>78</v>
      </c>
      <c r="E68" s="7">
        <v>64838.433333333334</v>
      </c>
      <c r="F68" s="7">
        <v>132733791.91166666</v>
      </c>
      <c r="G68" s="8">
        <v>4.8848475131700315E-4</v>
      </c>
    </row>
    <row r="69" spans="1:7" x14ac:dyDescent="0.25">
      <c r="A69" s="6">
        <v>46022</v>
      </c>
      <c r="B69" t="s">
        <v>76</v>
      </c>
      <c r="C69" t="s">
        <v>101</v>
      </c>
      <c r="D69" t="s">
        <v>78</v>
      </c>
      <c r="E69" s="7">
        <v>0.5</v>
      </c>
      <c r="F69" s="7">
        <v>132733791.91166666</v>
      </c>
      <c r="G69" s="8">
        <v>3.7669382664268814E-9</v>
      </c>
    </row>
    <row r="70" spans="1:7" x14ac:dyDescent="0.25">
      <c r="A70" s="6">
        <v>45991</v>
      </c>
      <c r="B70" t="s">
        <v>76</v>
      </c>
      <c r="C70" t="s">
        <v>101</v>
      </c>
      <c r="D70" t="s">
        <v>78</v>
      </c>
      <c r="E70" s="7">
        <v>34.483333333333334</v>
      </c>
      <c r="F70" s="7">
        <v>139442231.65899998</v>
      </c>
      <c r="G70" s="8">
        <v>2.4729476087029972E-7</v>
      </c>
    </row>
    <row r="71" spans="1:7" x14ac:dyDescent="0.25">
      <c r="A71" s="6">
        <v>45991</v>
      </c>
      <c r="B71" t="s">
        <v>76</v>
      </c>
      <c r="C71" t="s">
        <v>102</v>
      </c>
      <c r="D71" t="s">
        <v>78</v>
      </c>
      <c r="E71" s="7">
        <v>5.583333333333333</v>
      </c>
      <c r="F71" s="7">
        <v>139442231.65899998</v>
      </c>
      <c r="G71" s="8">
        <v>4.0040476022982306E-8</v>
      </c>
    </row>
    <row r="72" spans="1:7" x14ac:dyDescent="0.25">
      <c r="A72" s="6">
        <v>45991</v>
      </c>
      <c r="B72" t="s">
        <v>76</v>
      </c>
      <c r="C72" t="s">
        <v>103</v>
      </c>
      <c r="D72" t="s">
        <v>78</v>
      </c>
      <c r="E72" s="7">
        <v>8.6</v>
      </c>
      <c r="F72" s="7">
        <v>139442231.65899998</v>
      </c>
      <c r="G72" s="8">
        <v>6.1674285456295142E-8</v>
      </c>
    </row>
    <row r="73" spans="1:7" x14ac:dyDescent="0.25">
      <c r="A73" s="6">
        <v>45961</v>
      </c>
      <c r="B73" t="s">
        <v>76</v>
      </c>
      <c r="C73" t="s">
        <v>104</v>
      </c>
      <c r="D73" t="s">
        <v>78</v>
      </c>
      <c r="E73" s="7">
        <v>19304.416666666668</v>
      </c>
      <c r="F73" s="7">
        <v>148917604.40783331</v>
      </c>
      <c r="G73" s="8">
        <v>1.296315284108292E-4</v>
      </c>
    </row>
    <row r="74" spans="1:7" x14ac:dyDescent="0.25">
      <c r="A74" s="6">
        <v>45991</v>
      </c>
      <c r="B74" t="s">
        <v>76</v>
      </c>
      <c r="C74" t="s">
        <v>104</v>
      </c>
      <c r="D74" t="s">
        <v>78</v>
      </c>
      <c r="E74" s="7">
        <v>1075.45</v>
      </c>
      <c r="F74" s="7">
        <v>139442231.65899998</v>
      </c>
      <c r="G74" s="8">
        <v>7.7125128248805358E-6</v>
      </c>
    </row>
    <row r="75" spans="1:7" x14ac:dyDescent="0.25">
      <c r="A75" s="6">
        <v>46022</v>
      </c>
      <c r="B75" t="s">
        <v>76</v>
      </c>
      <c r="C75" t="s">
        <v>104</v>
      </c>
      <c r="D75" t="s">
        <v>78</v>
      </c>
      <c r="E75" s="7">
        <v>3.0833333333333335</v>
      </c>
      <c r="F75" s="7">
        <v>132733791.91166666</v>
      </c>
      <c r="G75" s="8">
        <v>2.3229452642965767E-8</v>
      </c>
    </row>
    <row r="76" spans="1:7" x14ac:dyDescent="0.25">
      <c r="A76" s="6">
        <v>45991</v>
      </c>
      <c r="B76" t="s">
        <v>76</v>
      </c>
      <c r="C76" t="s">
        <v>105</v>
      </c>
      <c r="D76" t="s">
        <v>78</v>
      </c>
      <c r="E76" s="7">
        <v>4574410.7166666668</v>
      </c>
      <c r="F76" s="7">
        <v>139442231.65899998</v>
      </c>
      <c r="G76" s="8">
        <v>3.2805059573725072E-2</v>
      </c>
    </row>
    <row r="77" spans="1:7" x14ac:dyDescent="0.25">
      <c r="A77" s="6">
        <v>46022</v>
      </c>
      <c r="B77" t="s">
        <v>76</v>
      </c>
      <c r="C77" t="s">
        <v>105</v>
      </c>
      <c r="D77" t="s">
        <v>78</v>
      </c>
      <c r="E77" s="7">
        <v>14851568.75</v>
      </c>
      <c r="F77" s="7">
        <v>132733791.91166666</v>
      </c>
      <c r="G77" s="8">
        <v>0.11188988528168928</v>
      </c>
    </row>
    <row r="78" spans="1:7" x14ac:dyDescent="0.25">
      <c r="A78" s="6">
        <v>45991</v>
      </c>
      <c r="B78" t="s">
        <v>76</v>
      </c>
      <c r="C78" t="s">
        <v>106</v>
      </c>
      <c r="D78" t="s">
        <v>78</v>
      </c>
      <c r="E78" s="7">
        <v>173839.96666666667</v>
      </c>
      <c r="F78" s="7">
        <v>139442231.65899998</v>
      </c>
      <c r="G78" s="8">
        <v>1.2466808985945154E-3</v>
      </c>
    </row>
    <row r="79" spans="1:7" x14ac:dyDescent="0.25">
      <c r="A79" s="6">
        <v>45961</v>
      </c>
      <c r="B79" t="s">
        <v>76</v>
      </c>
      <c r="C79" t="s">
        <v>106</v>
      </c>
      <c r="D79" t="s">
        <v>78</v>
      </c>
      <c r="E79" s="7">
        <v>124082.31666666667</v>
      </c>
      <c r="F79" s="7">
        <v>148917604.40783331</v>
      </c>
      <c r="G79" s="8">
        <v>8.3322799315820669E-4</v>
      </c>
    </row>
    <row r="80" spans="1:7" x14ac:dyDescent="0.25">
      <c r="A80" s="6">
        <v>45961</v>
      </c>
      <c r="B80" t="s">
        <v>76</v>
      </c>
      <c r="C80" t="s">
        <v>107</v>
      </c>
      <c r="D80" t="s">
        <v>78</v>
      </c>
      <c r="E80" s="7">
        <v>873910.5</v>
      </c>
      <c r="F80" s="7">
        <v>148917604.40783331</v>
      </c>
      <c r="G80" s="8">
        <v>5.8684163197164005E-3</v>
      </c>
    </row>
    <row r="81" spans="1:7" x14ac:dyDescent="0.25">
      <c r="A81" s="6">
        <v>46022</v>
      </c>
      <c r="B81" t="s">
        <v>76</v>
      </c>
      <c r="C81" t="s">
        <v>107</v>
      </c>
      <c r="D81" t="s">
        <v>78</v>
      </c>
      <c r="E81" s="7">
        <v>827566.85</v>
      </c>
      <c r="F81" s="7">
        <v>132733791.91166666</v>
      </c>
      <c r="G81" s="8">
        <v>6.2347864705827091E-3</v>
      </c>
    </row>
    <row r="82" spans="1:7" x14ac:dyDescent="0.25">
      <c r="A82" s="6">
        <v>45991</v>
      </c>
      <c r="B82" t="s">
        <v>76</v>
      </c>
      <c r="C82" t="s">
        <v>107</v>
      </c>
      <c r="D82" t="s">
        <v>78</v>
      </c>
      <c r="E82" s="7">
        <v>870764.58333333337</v>
      </c>
      <c r="F82" s="7">
        <v>139442231.65899998</v>
      </c>
      <c r="G82" s="8">
        <v>6.2446259857827785E-3</v>
      </c>
    </row>
    <row r="83" spans="1:7" x14ac:dyDescent="0.25">
      <c r="A83" s="6">
        <v>45991</v>
      </c>
      <c r="B83" t="s">
        <v>76</v>
      </c>
      <c r="C83" t="s">
        <v>108</v>
      </c>
      <c r="D83" t="s">
        <v>78</v>
      </c>
      <c r="E83" s="7">
        <v>30272.583333333332</v>
      </c>
      <c r="F83" s="7">
        <v>139442231.65899998</v>
      </c>
      <c r="G83" s="8">
        <v>2.1709766813947471E-4</v>
      </c>
    </row>
    <row r="84" spans="1:7" x14ac:dyDescent="0.25">
      <c r="A84" s="6">
        <v>46022</v>
      </c>
      <c r="B84" t="s">
        <v>76</v>
      </c>
      <c r="C84" t="s">
        <v>108</v>
      </c>
      <c r="D84" t="s">
        <v>78</v>
      </c>
      <c r="E84" s="7">
        <v>12097.25</v>
      </c>
      <c r="F84" s="7">
        <v>132733791.91166666</v>
      </c>
      <c r="G84" s="8">
        <v>9.1139187887065182E-5</v>
      </c>
    </row>
    <row r="85" spans="1:7" x14ac:dyDescent="0.25">
      <c r="A85" s="6">
        <v>45961</v>
      </c>
      <c r="B85" t="s">
        <v>76</v>
      </c>
      <c r="C85" t="s">
        <v>108</v>
      </c>
      <c r="D85" t="s">
        <v>78</v>
      </c>
      <c r="E85" s="7">
        <v>23509.816666666666</v>
      </c>
      <c r="F85" s="7">
        <v>148917604.40783331</v>
      </c>
      <c r="G85" s="8">
        <v>1.5787130581473423E-4</v>
      </c>
    </row>
    <row r="86" spans="1:7" x14ac:dyDescent="0.25">
      <c r="A86" s="6">
        <v>46022</v>
      </c>
      <c r="B86" t="s">
        <v>76</v>
      </c>
      <c r="C86" t="s">
        <v>109</v>
      </c>
      <c r="D86" t="s">
        <v>78</v>
      </c>
      <c r="E86" s="7">
        <v>951.98333333333335</v>
      </c>
      <c r="F86" s="7">
        <v>132733791.91166666</v>
      </c>
      <c r="G86" s="8">
        <v>7.1721248946679009E-6</v>
      </c>
    </row>
    <row r="87" spans="1:7" x14ac:dyDescent="0.25">
      <c r="A87" s="6">
        <v>45991</v>
      </c>
      <c r="B87" t="s">
        <v>76</v>
      </c>
      <c r="C87" t="s">
        <v>109</v>
      </c>
      <c r="D87" t="s">
        <v>78</v>
      </c>
      <c r="E87" s="7">
        <v>8483</v>
      </c>
      <c r="F87" s="7">
        <v>139442231.65899998</v>
      </c>
      <c r="G87" s="8">
        <v>6.083522831694787E-5</v>
      </c>
    </row>
    <row r="88" spans="1:7" x14ac:dyDescent="0.25">
      <c r="A88" s="6">
        <v>45961</v>
      </c>
      <c r="B88" t="s">
        <v>76</v>
      </c>
      <c r="C88" t="s">
        <v>109</v>
      </c>
      <c r="D88" t="s">
        <v>78</v>
      </c>
      <c r="E88" s="7">
        <v>3741.9333333333334</v>
      </c>
      <c r="F88" s="7">
        <v>148917604.40783331</v>
      </c>
      <c r="G88" s="8">
        <v>2.5127541825649335E-5</v>
      </c>
    </row>
    <row r="89" spans="1:7" x14ac:dyDescent="0.25">
      <c r="A89" s="6">
        <v>45991</v>
      </c>
      <c r="B89" t="s">
        <v>76</v>
      </c>
      <c r="C89" t="s">
        <v>110</v>
      </c>
      <c r="D89" t="s">
        <v>78</v>
      </c>
      <c r="E89" s="7">
        <v>1310273.0666666667</v>
      </c>
      <c r="F89" s="7">
        <v>139442231.65899998</v>
      </c>
      <c r="G89" s="8">
        <v>9.3965296673599128E-3</v>
      </c>
    </row>
    <row r="90" spans="1:7" x14ac:dyDescent="0.25">
      <c r="A90" s="6">
        <v>46022</v>
      </c>
      <c r="B90" t="s">
        <v>76</v>
      </c>
      <c r="C90" t="s">
        <v>110</v>
      </c>
      <c r="D90" t="s">
        <v>78</v>
      </c>
      <c r="E90" s="7">
        <v>183808.46666666667</v>
      </c>
      <c r="F90" s="7">
        <v>132733791.91166666</v>
      </c>
      <c r="G90" s="8">
        <v>1.384790293559833E-3</v>
      </c>
    </row>
    <row r="91" spans="1:7" x14ac:dyDescent="0.25">
      <c r="A91" s="6">
        <v>45961</v>
      </c>
      <c r="B91" t="s">
        <v>76</v>
      </c>
      <c r="C91" t="s">
        <v>110</v>
      </c>
      <c r="D91" t="s">
        <v>78</v>
      </c>
      <c r="E91" s="7">
        <v>1446745.4666666666</v>
      </c>
      <c r="F91" s="7">
        <v>148917604.40783331</v>
      </c>
      <c r="G91" s="8">
        <v>9.7150734623996232E-3</v>
      </c>
    </row>
    <row r="92" spans="1:7" x14ac:dyDescent="0.25">
      <c r="A92" s="6">
        <v>45991</v>
      </c>
      <c r="B92" t="s">
        <v>76</v>
      </c>
      <c r="C92" t="s">
        <v>111</v>
      </c>
      <c r="D92" t="s">
        <v>78</v>
      </c>
      <c r="E92" s="7">
        <v>5438.5333333333338</v>
      </c>
      <c r="F92" s="7">
        <v>139442231.65899998</v>
      </c>
      <c r="G92" s="8">
        <v>3.9002053170183294E-5</v>
      </c>
    </row>
    <row r="93" spans="1:7" x14ac:dyDescent="0.25">
      <c r="A93" s="6">
        <v>45961</v>
      </c>
      <c r="B93" t="s">
        <v>76</v>
      </c>
      <c r="C93" t="s">
        <v>111</v>
      </c>
      <c r="D93" t="s">
        <v>78</v>
      </c>
      <c r="E93" s="7">
        <v>2379.0333333333333</v>
      </c>
      <c r="F93" s="7">
        <v>148917604.40783331</v>
      </c>
      <c r="G93" s="8">
        <v>1.5975500967756585E-5</v>
      </c>
    </row>
    <row r="94" spans="1:7" x14ac:dyDescent="0.25">
      <c r="A94" s="6">
        <v>45961</v>
      </c>
      <c r="B94" t="s">
        <v>76</v>
      </c>
      <c r="C94" t="s">
        <v>112</v>
      </c>
      <c r="D94" t="s">
        <v>78</v>
      </c>
      <c r="E94" s="7">
        <v>9850894</v>
      </c>
      <c r="F94" s="7">
        <v>148917604.40783331</v>
      </c>
      <c r="G94" s="8">
        <v>6.6149962854773314E-2</v>
      </c>
    </row>
    <row r="95" spans="1:7" x14ac:dyDescent="0.25">
      <c r="A95" s="6">
        <v>45991</v>
      </c>
      <c r="B95" t="s">
        <v>76</v>
      </c>
      <c r="C95" t="s">
        <v>112</v>
      </c>
      <c r="D95" t="s">
        <v>78</v>
      </c>
      <c r="E95" s="7">
        <v>9842954.833333334</v>
      </c>
      <c r="F95" s="7">
        <v>139442231.65899998</v>
      </c>
      <c r="G95" s="8">
        <v>7.0588047223769768E-2</v>
      </c>
    </row>
    <row r="96" spans="1:7" x14ac:dyDescent="0.25">
      <c r="A96" s="6">
        <v>46022</v>
      </c>
      <c r="B96" t="s">
        <v>76</v>
      </c>
      <c r="C96" t="s">
        <v>112</v>
      </c>
      <c r="D96" t="s">
        <v>78</v>
      </c>
      <c r="E96" s="7">
        <v>1385356.55</v>
      </c>
      <c r="F96" s="7">
        <v>132733791.91166666</v>
      </c>
      <c r="G96" s="8">
        <v>1.0437105201680253E-2</v>
      </c>
    </row>
    <row r="97" spans="1:7" x14ac:dyDescent="0.25">
      <c r="A97" s="6">
        <v>45991</v>
      </c>
      <c r="B97" t="s">
        <v>76</v>
      </c>
      <c r="C97" t="s">
        <v>113</v>
      </c>
      <c r="D97" t="s">
        <v>78</v>
      </c>
      <c r="E97" s="7">
        <v>28317970.333333332</v>
      </c>
      <c r="F97" s="7">
        <v>139442231.65899998</v>
      </c>
      <c r="G97" s="8">
        <v>0.20308030068382524</v>
      </c>
    </row>
    <row r="98" spans="1:7" x14ac:dyDescent="0.25">
      <c r="A98" s="6">
        <v>45961</v>
      </c>
      <c r="B98" t="s">
        <v>76</v>
      </c>
      <c r="C98" t="s">
        <v>113</v>
      </c>
      <c r="D98" t="s">
        <v>78</v>
      </c>
      <c r="E98" s="7">
        <v>31162839.716666665</v>
      </c>
      <c r="F98" s="7">
        <v>148917604.40783331</v>
      </c>
      <c r="G98" s="8">
        <v>0.2092622953517472</v>
      </c>
    </row>
    <row r="99" spans="1:7" x14ac:dyDescent="0.25">
      <c r="A99" s="6">
        <v>46022</v>
      </c>
      <c r="B99" t="s">
        <v>76</v>
      </c>
      <c r="C99" t="s">
        <v>113</v>
      </c>
      <c r="D99" t="s">
        <v>78</v>
      </c>
      <c r="E99" s="7">
        <v>26415328.216666665</v>
      </c>
      <c r="F99" s="7">
        <v>132733791.91166666</v>
      </c>
      <c r="G99" s="8">
        <v>0.1990098213591748</v>
      </c>
    </row>
    <row r="100" spans="1:7" x14ac:dyDescent="0.25">
      <c r="A100" s="6">
        <v>45961</v>
      </c>
      <c r="B100" t="s">
        <v>76</v>
      </c>
      <c r="C100" t="s">
        <v>114</v>
      </c>
      <c r="D100" t="s">
        <v>78</v>
      </c>
      <c r="E100" s="7">
        <v>1.3833333333333333</v>
      </c>
      <c r="F100" s="7">
        <v>148917604.40783331</v>
      </c>
      <c r="G100" s="8">
        <v>9.2892532003460569E-9</v>
      </c>
    </row>
    <row r="101" spans="1:7" x14ac:dyDescent="0.25">
      <c r="A101" s="6">
        <v>45961</v>
      </c>
      <c r="B101" t="s">
        <v>76</v>
      </c>
      <c r="C101" t="s">
        <v>115</v>
      </c>
      <c r="D101" t="s">
        <v>78</v>
      </c>
      <c r="E101" s="7">
        <v>104916.98333333334</v>
      </c>
      <c r="F101" s="7">
        <v>148917604.40783331</v>
      </c>
      <c r="G101" s="8">
        <v>7.045304264095087E-4</v>
      </c>
    </row>
    <row r="102" spans="1:7" x14ac:dyDescent="0.25">
      <c r="A102" s="6">
        <v>46022</v>
      </c>
      <c r="B102" t="s">
        <v>76</v>
      </c>
      <c r="C102" t="s">
        <v>115</v>
      </c>
      <c r="D102" t="s">
        <v>78</v>
      </c>
      <c r="E102" s="7">
        <v>61575.616666666669</v>
      </c>
      <c r="F102" s="7">
        <v>132733791.91166666</v>
      </c>
      <c r="G102" s="8">
        <v>4.6390309340099901E-4</v>
      </c>
    </row>
    <row r="103" spans="1:7" x14ac:dyDescent="0.25">
      <c r="A103" s="6">
        <v>45991</v>
      </c>
      <c r="B103" t="s">
        <v>76</v>
      </c>
      <c r="C103" t="s">
        <v>115</v>
      </c>
      <c r="D103" t="s">
        <v>78</v>
      </c>
      <c r="E103" s="7">
        <v>92199.233333333337</v>
      </c>
      <c r="F103" s="7">
        <v>139442231.65899998</v>
      </c>
      <c r="G103" s="8">
        <v>6.6120021342460028E-4</v>
      </c>
    </row>
    <row r="104" spans="1:7" x14ac:dyDescent="0.25">
      <c r="A104" s="6">
        <v>46022</v>
      </c>
      <c r="B104" t="s">
        <v>76</v>
      </c>
      <c r="C104" t="s">
        <v>116</v>
      </c>
      <c r="D104" t="s">
        <v>78</v>
      </c>
      <c r="E104" s="7">
        <v>124254.23333333334</v>
      </c>
      <c r="F104" s="7">
        <v>132733791.91166666</v>
      </c>
      <c r="G104" s="8">
        <v>9.3611605261773576E-4</v>
      </c>
    </row>
    <row r="105" spans="1:7" x14ac:dyDescent="0.25">
      <c r="A105" s="6">
        <v>45991</v>
      </c>
      <c r="B105" t="s">
        <v>76</v>
      </c>
      <c r="C105" t="s">
        <v>116</v>
      </c>
      <c r="D105" t="s">
        <v>78</v>
      </c>
      <c r="E105" s="7">
        <v>541177.55000000005</v>
      </c>
      <c r="F105" s="7">
        <v>139442231.65899998</v>
      </c>
      <c r="G105" s="8">
        <v>3.881016128050981E-3</v>
      </c>
    </row>
    <row r="106" spans="1:7" x14ac:dyDescent="0.25">
      <c r="A106" s="6">
        <v>45961</v>
      </c>
      <c r="B106" t="s">
        <v>76</v>
      </c>
      <c r="C106" t="s">
        <v>116</v>
      </c>
      <c r="D106" t="s">
        <v>78</v>
      </c>
      <c r="E106" s="7">
        <v>605191.1166666667</v>
      </c>
      <c r="F106" s="7">
        <v>148917604.40783331</v>
      </c>
      <c r="G106" s="8">
        <v>4.0639326631206046E-3</v>
      </c>
    </row>
    <row r="107" spans="1:7" x14ac:dyDescent="0.25">
      <c r="A107" s="6">
        <v>45991</v>
      </c>
      <c r="B107" t="s">
        <v>76</v>
      </c>
      <c r="C107" t="s">
        <v>117</v>
      </c>
      <c r="D107" t="s">
        <v>78</v>
      </c>
      <c r="E107" s="7">
        <v>1617632.7666666666</v>
      </c>
      <c r="F107" s="7">
        <v>139442231.65899998</v>
      </c>
      <c r="G107" s="8">
        <v>1.160073779242517E-2</v>
      </c>
    </row>
    <row r="108" spans="1:7" x14ac:dyDescent="0.25">
      <c r="A108" s="6">
        <v>45961</v>
      </c>
      <c r="B108" t="s">
        <v>76</v>
      </c>
      <c r="C108" t="s">
        <v>117</v>
      </c>
      <c r="D108" t="s">
        <v>78</v>
      </c>
      <c r="E108" s="7">
        <v>1924084.6</v>
      </c>
      <c r="F108" s="7">
        <v>148917604.40783331</v>
      </c>
      <c r="G108" s="8">
        <v>1.2920464357797512E-2</v>
      </c>
    </row>
    <row r="109" spans="1:7" x14ac:dyDescent="0.25">
      <c r="A109" s="6">
        <v>46022</v>
      </c>
      <c r="B109" t="s">
        <v>76</v>
      </c>
      <c r="C109" t="s">
        <v>117</v>
      </c>
      <c r="D109" t="s">
        <v>78</v>
      </c>
      <c r="E109" s="7">
        <v>1381971.95</v>
      </c>
      <c r="F109" s="7">
        <v>132733791.91166666</v>
      </c>
      <c r="G109" s="8">
        <v>1.0411606043167152E-2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8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16.140625" customWidth="1"/>
    <col min="2" max="2" width="10.42578125" customWidth="1"/>
    <col min="3" max="3" width="32.42578125" customWidth="1"/>
    <col min="4" max="4" width="17.140625" customWidth="1"/>
    <col min="5" max="6" width="24.7109375" customWidth="1"/>
    <col min="7" max="7" width="26.7109375" customWidth="1"/>
    <col min="8" max="9" width="19" customWidth="1"/>
  </cols>
  <sheetData>
    <row r="1" spans="1:9" ht="21.75" thickBot="1" x14ac:dyDescent="0.4">
      <c r="A1" s="10" t="s">
        <v>127</v>
      </c>
    </row>
    <row r="2" spans="1:9" ht="15.75" thickBot="1" x14ac:dyDescent="0.3">
      <c r="A2" s="27" t="s">
        <v>69</v>
      </c>
      <c r="B2" s="26" t="s">
        <v>70</v>
      </c>
      <c r="C2" s="26" t="s">
        <v>71</v>
      </c>
      <c r="D2" s="26" t="s">
        <v>122</v>
      </c>
      <c r="E2" s="26" t="s">
        <v>123</v>
      </c>
      <c r="F2" s="26" t="s">
        <v>74</v>
      </c>
      <c r="G2" s="26" t="s">
        <v>124</v>
      </c>
      <c r="H2" s="26" t="s">
        <v>125</v>
      </c>
      <c r="I2" s="37" t="s">
        <v>126</v>
      </c>
    </row>
    <row r="3" spans="1:9" x14ac:dyDescent="0.25">
      <c r="A3" s="12" t="s">
        <v>118</v>
      </c>
      <c r="B3" s="11" t="s">
        <v>76</v>
      </c>
      <c r="C3" s="11" t="s">
        <v>77</v>
      </c>
      <c r="D3" s="11" t="s">
        <v>78</v>
      </c>
      <c r="E3" s="13">
        <v>15339894.949999999</v>
      </c>
      <c r="F3" s="13">
        <v>148917604.40783331</v>
      </c>
      <c r="G3" s="14">
        <v>0.10300927825826001</v>
      </c>
      <c r="H3" s="35">
        <v>18570.438517718769</v>
      </c>
      <c r="I3" s="36">
        <v>3714.0877035437538</v>
      </c>
    </row>
    <row r="4" spans="1:9" x14ac:dyDescent="0.25">
      <c r="A4" s="17" t="s">
        <v>118</v>
      </c>
      <c r="B4" s="16" t="s">
        <v>76</v>
      </c>
      <c r="C4" s="16" t="s">
        <v>79</v>
      </c>
      <c r="D4" s="16" t="s">
        <v>78</v>
      </c>
      <c r="E4" s="18">
        <v>7068261.6833333336</v>
      </c>
      <c r="F4" s="18">
        <v>148917604.40783331</v>
      </c>
      <c r="G4" s="19">
        <v>4.7464245153822297E-2</v>
      </c>
      <c r="H4" s="33">
        <v>8556.8199420745732</v>
      </c>
      <c r="I4" s="34">
        <v>1711.3639884149147</v>
      </c>
    </row>
    <row r="5" spans="1:9" x14ac:dyDescent="0.25">
      <c r="A5" s="12" t="s">
        <v>118</v>
      </c>
      <c r="B5" s="11" t="s">
        <v>76</v>
      </c>
      <c r="C5" s="11" t="s">
        <v>80</v>
      </c>
      <c r="D5" s="11" t="s">
        <v>78</v>
      </c>
      <c r="E5" s="13">
        <v>1371114.6666666667</v>
      </c>
      <c r="F5" s="13">
        <v>148917604.40783331</v>
      </c>
      <c r="G5" s="14">
        <v>9.2072033532829001E-3</v>
      </c>
      <c r="H5" s="35">
        <v>1659.8679913434269</v>
      </c>
      <c r="I5" s="36">
        <v>331.97359826868541</v>
      </c>
    </row>
    <row r="6" spans="1:9" x14ac:dyDescent="0.25">
      <c r="A6" s="17" t="s">
        <v>118</v>
      </c>
      <c r="B6" s="16" t="s">
        <v>76</v>
      </c>
      <c r="C6" s="16" t="s">
        <v>81</v>
      </c>
      <c r="D6" s="16" t="s">
        <v>78</v>
      </c>
      <c r="E6" s="18">
        <v>825679</v>
      </c>
      <c r="F6" s="18">
        <v>148917604.40783331</v>
      </c>
      <c r="G6" s="19">
        <v>5.5445358746084999E-3</v>
      </c>
      <c r="H6" s="33">
        <v>999.5649354085906</v>
      </c>
      <c r="I6" s="34">
        <v>199.91298708171817</v>
      </c>
    </row>
    <row r="7" spans="1:9" x14ac:dyDescent="0.25">
      <c r="A7" s="12" t="s">
        <v>118</v>
      </c>
      <c r="B7" s="11" t="s">
        <v>76</v>
      </c>
      <c r="C7" s="11" t="s">
        <v>82</v>
      </c>
      <c r="D7" s="11" t="s">
        <v>78</v>
      </c>
      <c r="E7" s="13">
        <v>491906.28333333333</v>
      </c>
      <c r="F7" s="13">
        <v>148917604.40783331</v>
      </c>
      <c r="G7" s="14">
        <v>3.3032110964273001E-3</v>
      </c>
      <c r="H7" s="35">
        <v>595.50051815192421</v>
      </c>
      <c r="I7" s="36">
        <v>119.10010363038487</v>
      </c>
    </row>
    <row r="8" spans="1:9" x14ac:dyDescent="0.25">
      <c r="A8" s="17" t="s">
        <v>118</v>
      </c>
      <c r="B8" s="16" t="s">
        <v>76</v>
      </c>
      <c r="C8" s="16" t="s">
        <v>83</v>
      </c>
      <c r="D8" s="16" t="s">
        <v>78</v>
      </c>
      <c r="E8" s="18">
        <v>184.46049999999997</v>
      </c>
      <c r="F8" s="18">
        <v>148917604.40783331</v>
      </c>
      <c r="G8" s="19"/>
      <c r="H8" s="33">
        <v>0.22330742064160392</v>
      </c>
      <c r="I8" s="34">
        <v>4.4661484128320786E-2</v>
      </c>
    </row>
    <row r="9" spans="1:9" x14ac:dyDescent="0.25">
      <c r="A9" s="12" t="s">
        <v>118</v>
      </c>
      <c r="B9" s="11" t="s">
        <v>76</v>
      </c>
      <c r="C9" s="11" t="s">
        <v>84</v>
      </c>
      <c r="D9" s="11" t="s">
        <v>78</v>
      </c>
      <c r="E9" s="13">
        <v>11.133333333333333</v>
      </c>
      <c r="F9" s="13">
        <v>148917604.40783331</v>
      </c>
      <c r="G9" s="14"/>
      <c r="H9" s="35">
        <v>1.3477985529746788E-2</v>
      </c>
      <c r="I9" s="36">
        <v>2.6955971059493579E-3</v>
      </c>
    </row>
    <row r="10" spans="1:9" x14ac:dyDescent="0.25">
      <c r="A10" s="17" t="s">
        <v>118</v>
      </c>
      <c r="B10" s="16" t="s">
        <v>76</v>
      </c>
      <c r="C10" s="16" t="s">
        <v>85</v>
      </c>
      <c r="D10" s="16" t="s">
        <v>78</v>
      </c>
      <c r="E10" s="18">
        <v>58646222.700000003</v>
      </c>
      <c r="F10" s="18">
        <v>148917604.40783331</v>
      </c>
      <c r="G10" s="19">
        <v>0.3938165869186861</v>
      </c>
      <c r="H10" s="33">
        <v>70996.970741758152</v>
      </c>
      <c r="I10" s="34">
        <v>14199.394148351632</v>
      </c>
    </row>
    <row r="11" spans="1:9" x14ac:dyDescent="0.25">
      <c r="A11" s="12" t="s">
        <v>118</v>
      </c>
      <c r="B11" s="11" t="s">
        <v>76</v>
      </c>
      <c r="C11" s="11" t="s">
        <v>86</v>
      </c>
      <c r="D11" s="11" t="s">
        <v>78</v>
      </c>
      <c r="E11" s="13">
        <v>221632.4</v>
      </c>
      <c r="F11" s="13">
        <v>148917604.40783331</v>
      </c>
      <c r="G11" s="14">
        <v>1.4882887814460001E-3</v>
      </c>
      <c r="H11" s="35">
        <v>268.30762995116226</v>
      </c>
      <c r="I11" s="36">
        <v>53.661525990232455</v>
      </c>
    </row>
    <row r="12" spans="1:9" x14ac:dyDescent="0.25">
      <c r="A12" s="17" t="s">
        <v>118</v>
      </c>
      <c r="B12" s="16" t="s">
        <v>76</v>
      </c>
      <c r="C12" s="16" t="s">
        <v>87</v>
      </c>
      <c r="D12" s="16" t="s">
        <v>78</v>
      </c>
      <c r="E12" s="18">
        <v>1380.2645000000014</v>
      </c>
      <c r="F12" s="18">
        <v>148917604.40783331</v>
      </c>
      <c r="G12" s="19"/>
      <c r="H12" s="33">
        <v>1.6709447567266347</v>
      </c>
      <c r="I12" s="34">
        <v>0.33418895134532695</v>
      </c>
    </row>
    <row r="13" spans="1:9" x14ac:dyDescent="0.25">
      <c r="A13" s="12" t="s">
        <v>118</v>
      </c>
      <c r="B13" s="11" t="s">
        <v>76</v>
      </c>
      <c r="C13" s="11" t="s">
        <v>88</v>
      </c>
      <c r="D13" s="11" t="s">
        <v>78</v>
      </c>
      <c r="E13" s="13">
        <v>5077736.55</v>
      </c>
      <c r="F13" s="13">
        <v>148917604.40783331</v>
      </c>
      <c r="G13" s="14">
        <v>3.40976244560975E-2</v>
      </c>
      <c r="H13" s="35">
        <v>6147.0951866556488</v>
      </c>
      <c r="I13" s="36">
        <v>1229.4190373311299</v>
      </c>
    </row>
    <row r="14" spans="1:9" x14ac:dyDescent="0.25">
      <c r="A14" s="17" t="s">
        <v>118</v>
      </c>
      <c r="B14" s="16" t="s">
        <v>76</v>
      </c>
      <c r="C14" s="16" t="s">
        <v>89</v>
      </c>
      <c r="D14" s="16" t="s">
        <v>78</v>
      </c>
      <c r="E14" s="18">
        <v>6468581</v>
      </c>
      <c r="F14" s="18">
        <v>148917604.40783331</v>
      </c>
      <c r="G14" s="19">
        <v>4.3437315727190999E-2</v>
      </c>
      <c r="H14" s="33">
        <v>7830.8480044306698</v>
      </c>
      <c r="I14" s="34">
        <v>1566.169600886134</v>
      </c>
    </row>
    <row r="15" spans="1:9" x14ac:dyDescent="0.25">
      <c r="A15" s="12" t="s">
        <v>118</v>
      </c>
      <c r="B15" s="11" t="s">
        <v>76</v>
      </c>
      <c r="C15" s="11" t="s">
        <v>90</v>
      </c>
      <c r="D15" s="11" t="s">
        <v>78</v>
      </c>
      <c r="E15" s="13">
        <v>1380047.5366666662</v>
      </c>
      <c r="F15" s="13">
        <v>148917604.40783331</v>
      </c>
      <c r="G15" s="14">
        <v>9.2671886722485008E-3</v>
      </c>
      <c r="H15" s="35">
        <v>1670.6821014571158</v>
      </c>
      <c r="I15" s="36">
        <v>334.13642029142318</v>
      </c>
    </row>
    <row r="16" spans="1:9" x14ac:dyDescent="0.25">
      <c r="A16" s="17" t="s">
        <v>118</v>
      </c>
      <c r="B16" s="16" t="s">
        <v>76</v>
      </c>
      <c r="C16" s="16" t="s">
        <v>91</v>
      </c>
      <c r="D16" s="16" t="s">
        <v>78</v>
      </c>
      <c r="E16" s="18">
        <v>60469.741500000106</v>
      </c>
      <c r="F16" s="18">
        <v>148917604.40783331</v>
      </c>
      <c r="G16" s="19">
        <v>4.060617395804E-4</v>
      </c>
      <c r="H16" s="33">
        <v>73.204518047102013</v>
      </c>
      <c r="I16" s="34">
        <v>14.640903609420404</v>
      </c>
    </row>
    <row r="17" spans="1:9" x14ac:dyDescent="0.25">
      <c r="A17" s="12" t="s">
        <v>118</v>
      </c>
      <c r="B17" s="11" t="s">
        <v>76</v>
      </c>
      <c r="C17" s="11" t="s">
        <v>92</v>
      </c>
      <c r="D17" s="11" t="s">
        <v>78</v>
      </c>
      <c r="E17" s="13">
        <v>4548555.0666666664</v>
      </c>
      <c r="F17" s="13">
        <v>148917604.40783331</v>
      </c>
      <c r="G17" s="14">
        <v>3.0544105814445902E-2</v>
      </c>
      <c r="H17" s="35">
        <v>5506.4694044721209</v>
      </c>
      <c r="I17" s="36">
        <v>1101.2938808944243</v>
      </c>
    </row>
    <row r="18" spans="1:9" x14ac:dyDescent="0.25">
      <c r="A18" s="17" t="s">
        <v>118</v>
      </c>
      <c r="B18" s="16" t="s">
        <v>76</v>
      </c>
      <c r="C18" s="16" t="s">
        <v>93</v>
      </c>
      <c r="D18" s="16" t="s">
        <v>78</v>
      </c>
      <c r="E18" s="18">
        <v>20285.130666666661</v>
      </c>
      <c r="F18" s="18">
        <v>148917604.40783331</v>
      </c>
      <c r="G18" s="19">
        <v>1.36217143348E-4</v>
      </c>
      <c r="H18" s="33">
        <v>24.55712852643423</v>
      </c>
      <c r="I18" s="34">
        <v>4.9114257052868462</v>
      </c>
    </row>
    <row r="19" spans="1:9" x14ac:dyDescent="0.25">
      <c r="A19" s="12" t="s">
        <v>118</v>
      </c>
      <c r="B19" s="11" t="s">
        <v>76</v>
      </c>
      <c r="C19" s="11" t="s">
        <v>94</v>
      </c>
      <c r="D19" s="11" t="s">
        <v>78</v>
      </c>
      <c r="E19" s="13">
        <v>36524.857333333362</v>
      </c>
      <c r="F19" s="13">
        <v>148917604.40783331</v>
      </c>
      <c r="G19" s="14">
        <v>2.4526890207890001E-4</v>
      </c>
      <c r="H19" s="35">
        <v>44.216901073174597</v>
      </c>
      <c r="I19" s="36">
        <v>8.8433802146349194</v>
      </c>
    </row>
    <row r="20" spans="1:9" x14ac:dyDescent="0.25">
      <c r="A20" s="17" t="s">
        <v>118</v>
      </c>
      <c r="B20" s="16" t="s">
        <v>76</v>
      </c>
      <c r="C20" s="16" t="s">
        <v>95</v>
      </c>
      <c r="D20" s="16" t="s">
        <v>78</v>
      </c>
      <c r="E20" s="18">
        <v>1082.9333333333334</v>
      </c>
      <c r="F20" s="18">
        <v>148917604.40783331</v>
      </c>
      <c r="G20" s="19"/>
      <c r="H20" s="33">
        <v>1.3109963888934539</v>
      </c>
      <c r="I20" s="34">
        <v>0.26219927777869079</v>
      </c>
    </row>
    <row r="21" spans="1:9" x14ac:dyDescent="0.25">
      <c r="A21" s="12" t="s">
        <v>118</v>
      </c>
      <c r="B21" s="11" t="s">
        <v>76</v>
      </c>
      <c r="C21" s="11" t="s">
        <v>96</v>
      </c>
      <c r="D21" s="11" t="s">
        <v>78</v>
      </c>
      <c r="E21" s="13">
        <v>158672.15</v>
      </c>
      <c r="F21" s="13">
        <v>148917604.40783331</v>
      </c>
      <c r="G21" s="14">
        <v>1.0655029714650001E-3</v>
      </c>
      <c r="H21" s="35">
        <v>192.08810853357076</v>
      </c>
      <c r="I21" s="36">
        <v>38.417621706714158</v>
      </c>
    </row>
    <row r="22" spans="1:9" x14ac:dyDescent="0.25">
      <c r="A22" s="17" t="s">
        <v>118</v>
      </c>
      <c r="B22" s="16" t="s">
        <v>76</v>
      </c>
      <c r="C22" s="16" t="s">
        <v>97</v>
      </c>
      <c r="D22" s="16" t="s">
        <v>78</v>
      </c>
      <c r="E22" s="18">
        <v>29233.3</v>
      </c>
      <c r="F22" s="18">
        <v>148917604.40783331</v>
      </c>
      <c r="G22" s="19">
        <v>1.9630519921559999E-4</v>
      </c>
      <c r="H22" s="33">
        <v>35.389759974844928</v>
      </c>
      <c r="I22" s="34">
        <v>7.077951994968986</v>
      </c>
    </row>
    <row r="23" spans="1:9" x14ac:dyDescent="0.25">
      <c r="A23" s="12" t="s">
        <v>118</v>
      </c>
      <c r="B23" s="11" t="s">
        <v>76</v>
      </c>
      <c r="C23" s="11" t="s">
        <v>98</v>
      </c>
      <c r="D23" s="11" t="s">
        <v>78</v>
      </c>
      <c r="E23" s="13">
        <v>128193.73333333334</v>
      </c>
      <c r="F23" s="13">
        <v>148917604.40783331</v>
      </c>
      <c r="G23" s="14">
        <v>8.6083666093799999E-4</v>
      </c>
      <c r="H23" s="35">
        <v>155.19101343150678</v>
      </c>
      <c r="I23" s="36">
        <v>31.038202686301357</v>
      </c>
    </row>
    <row r="24" spans="1:9" x14ac:dyDescent="0.25">
      <c r="A24" s="17" t="s">
        <v>118</v>
      </c>
      <c r="B24" s="16" t="s">
        <v>76</v>
      </c>
      <c r="C24" s="16" t="s">
        <v>99</v>
      </c>
      <c r="D24" s="16" t="s">
        <v>78</v>
      </c>
      <c r="E24" s="18">
        <v>8226.8166666666675</v>
      </c>
      <c r="F24" s="18">
        <v>148917604.40783331</v>
      </c>
      <c r="G24" s="19"/>
      <c r="H24" s="33">
        <v>9.9593637116059597</v>
      </c>
      <c r="I24" s="34">
        <v>1.9918727423211919</v>
      </c>
    </row>
    <row r="25" spans="1:9" x14ac:dyDescent="0.25">
      <c r="A25" s="12" t="s">
        <v>118</v>
      </c>
      <c r="B25" s="11" t="s">
        <v>76</v>
      </c>
      <c r="C25" s="11" t="s">
        <v>100</v>
      </c>
      <c r="D25" s="11" t="s">
        <v>78</v>
      </c>
      <c r="E25" s="13">
        <v>892106.76666666672</v>
      </c>
      <c r="F25" s="13">
        <v>148917604.40783331</v>
      </c>
      <c r="G25" s="14">
        <v>5.9906064848014003E-3</v>
      </c>
      <c r="H25" s="35">
        <v>1079.9822238433273</v>
      </c>
      <c r="I25" s="36">
        <v>215.99644476866547</v>
      </c>
    </row>
    <row r="26" spans="1:9" x14ac:dyDescent="0.25">
      <c r="A26" s="17" t="s">
        <v>118</v>
      </c>
      <c r="B26" s="16" t="s">
        <v>76</v>
      </c>
      <c r="C26" s="16" t="s">
        <v>104</v>
      </c>
      <c r="D26" s="16" t="s">
        <v>78</v>
      </c>
      <c r="E26" s="18">
        <v>19304.416666666668</v>
      </c>
      <c r="F26" s="18">
        <v>148917604.40783331</v>
      </c>
      <c r="G26" s="19">
        <v>1.2963152841080001E-4</v>
      </c>
      <c r="H26" s="33">
        <v>23.369878607198569</v>
      </c>
      <c r="I26" s="34">
        <v>4.6739757214397137</v>
      </c>
    </row>
    <row r="27" spans="1:9" x14ac:dyDescent="0.25">
      <c r="A27" s="12" t="s">
        <v>118</v>
      </c>
      <c r="B27" s="11" t="s">
        <v>76</v>
      </c>
      <c r="C27" s="11" t="s">
        <v>106</v>
      </c>
      <c r="D27" s="11" t="s">
        <v>78</v>
      </c>
      <c r="E27" s="13">
        <v>124082.31666666667</v>
      </c>
      <c r="F27" s="13">
        <v>148917604.40783331</v>
      </c>
      <c r="G27" s="14">
        <v>8.3322799315819996E-4</v>
      </c>
      <c r="H27" s="35">
        <v>150.21374268240521</v>
      </c>
      <c r="I27" s="36">
        <v>30.042748536481042</v>
      </c>
    </row>
    <row r="28" spans="1:9" x14ac:dyDescent="0.25">
      <c r="A28" s="17" t="s">
        <v>118</v>
      </c>
      <c r="B28" s="16" t="s">
        <v>76</v>
      </c>
      <c r="C28" s="16" t="s">
        <v>107</v>
      </c>
      <c r="D28" s="16" t="s">
        <v>78</v>
      </c>
      <c r="E28" s="18">
        <v>873910.5</v>
      </c>
      <c r="F28" s="18">
        <v>148917604.40783331</v>
      </c>
      <c r="G28" s="19">
        <v>5.8684163197163996E-3</v>
      </c>
      <c r="H28" s="33">
        <v>1057.9538688587222</v>
      </c>
      <c r="I28" s="34">
        <v>211.59077377174447</v>
      </c>
    </row>
    <row r="29" spans="1:9" x14ac:dyDescent="0.25">
      <c r="A29" s="12" t="s">
        <v>118</v>
      </c>
      <c r="B29" s="11" t="s">
        <v>76</v>
      </c>
      <c r="C29" s="11" t="s">
        <v>108</v>
      </c>
      <c r="D29" s="11" t="s">
        <v>78</v>
      </c>
      <c r="E29" s="13">
        <v>23509.816666666666</v>
      </c>
      <c r="F29" s="13">
        <v>148917604.40783331</v>
      </c>
      <c r="G29" s="14">
        <v>1.578713058147E-4</v>
      </c>
      <c r="H29" s="35">
        <v>28.46092534493393</v>
      </c>
      <c r="I29" s="36">
        <v>5.6921850689867863</v>
      </c>
    </row>
    <row r="30" spans="1:9" x14ac:dyDescent="0.25">
      <c r="A30" s="17" t="s">
        <v>118</v>
      </c>
      <c r="B30" s="16" t="s">
        <v>76</v>
      </c>
      <c r="C30" s="16" t="s">
        <v>109</v>
      </c>
      <c r="D30" s="16" t="s">
        <v>78</v>
      </c>
      <c r="E30" s="18">
        <v>3741.9333333333334</v>
      </c>
      <c r="F30" s="18">
        <v>148917604.40783331</v>
      </c>
      <c r="G30" s="19"/>
      <c r="H30" s="33">
        <v>4.5299751484979467</v>
      </c>
      <c r="I30" s="34">
        <v>0.90599502969958923</v>
      </c>
    </row>
    <row r="31" spans="1:9" x14ac:dyDescent="0.25">
      <c r="A31" s="12" t="s">
        <v>118</v>
      </c>
      <c r="B31" s="11" t="s">
        <v>76</v>
      </c>
      <c r="C31" s="11" t="s">
        <v>110</v>
      </c>
      <c r="D31" s="11" t="s">
        <v>78</v>
      </c>
      <c r="E31" s="13">
        <v>1446745.4666666666</v>
      </c>
      <c r="F31" s="13">
        <v>148917604.40783331</v>
      </c>
      <c r="G31" s="14">
        <v>9.7150734623996007E-3</v>
      </c>
      <c r="H31" s="35">
        <v>1751.426448948507</v>
      </c>
      <c r="I31" s="36">
        <v>350.28528978970144</v>
      </c>
    </row>
    <row r="32" spans="1:9" x14ac:dyDescent="0.25">
      <c r="A32" s="17" t="s">
        <v>118</v>
      </c>
      <c r="B32" s="16" t="s">
        <v>76</v>
      </c>
      <c r="C32" s="16" t="s">
        <v>111</v>
      </c>
      <c r="D32" s="16" t="s">
        <v>78</v>
      </c>
      <c r="E32" s="18">
        <v>2379.0333333333333</v>
      </c>
      <c r="F32" s="18">
        <v>148917604.40783331</v>
      </c>
      <c r="G32" s="19"/>
      <c r="H32" s="33">
        <v>2.8800518121064602</v>
      </c>
      <c r="I32" s="34">
        <v>0.57601036242129211</v>
      </c>
    </row>
    <row r="33" spans="1:9" x14ac:dyDescent="0.25">
      <c r="A33" s="12" t="s">
        <v>118</v>
      </c>
      <c r="B33" s="11" t="s">
        <v>76</v>
      </c>
      <c r="C33" s="11" t="s">
        <v>112</v>
      </c>
      <c r="D33" s="11" t="s">
        <v>78</v>
      </c>
      <c r="E33" s="13">
        <v>9850894</v>
      </c>
      <c r="F33" s="13">
        <v>148917604.40783331</v>
      </c>
      <c r="G33" s="14">
        <v>6.61499628547733E-2</v>
      </c>
      <c r="H33" s="35">
        <v>11925.467675485275</v>
      </c>
      <c r="I33" s="36">
        <v>2385.0935350970553</v>
      </c>
    </row>
    <row r="34" spans="1:9" x14ac:dyDescent="0.25">
      <c r="A34" s="17" t="s">
        <v>118</v>
      </c>
      <c r="B34" s="16" t="s">
        <v>76</v>
      </c>
      <c r="C34" s="16" t="s">
        <v>113</v>
      </c>
      <c r="D34" s="16" t="s">
        <v>78</v>
      </c>
      <c r="E34" s="18">
        <v>31162839.716666665</v>
      </c>
      <c r="F34" s="18">
        <v>148917604.40783331</v>
      </c>
      <c r="G34" s="19">
        <v>0.2092622953517472</v>
      </c>
      <c r="H34" s="33">
        <v>37725.655937160329</v>
      </c>
      <c r="I34" s="34">
        <v>7545.1311874320663</v>
      </c>
    </row>
    <row r="35" spans="1:9" x14ac:dyDescent="0.25">
      <c r="A35" s="12" t="s">
        <v>118</v>
      </c>
      <c r="B35" s="11" t="s">
        <v>76</v>
      </c>
      <c r="C35" s="11" t="s">
        <v>114</v>
      </c>
      <c r="D35" s="11" t="s">
        <v>78</v>
      </c>
      <c r="E35" s="13">
        <v>1.3833333333333333</v>
      </c>
      <c r="F35" s="13">
        <v>148917604.40783331</v>
      </c>
      <c r="G35" s="14"/>
      <c r="H35" s="35">
        <v>1.6746598786960829E-3</v>
      </c>
      <c r="I35" s="36">
        <v>3.3493197573921659E-4</v>
      </c>
    </row>
    <row r="36" spans="1:9" x14ac:dyDescent="0.25">
      <c r="A36" s="17" t="s">
        <v>118</v>
      </c>
      <c r="B36" s="16" t="s">
        <v>76</v>
      </c>
      <c r="C36" s="16" t="s">
        <v>115</v>
      </c>
      <c r="D36" s="16" t="s">
        <v>78</v>
      </c>
      <c r="E36" s="18">
        <v>104916.98333333334</v>
      </c>
      <c r="F36" s="18">
        <v>148917604.40783331</v>
      </c>
      <c r="G36" s="19">
        <v>7.0453042640950003E-4</v>
      </c>
      <c r="H36" s="33">
        <v>127.01223801119767</v>
      </c>
      <c r="I36" s="34">
        <v>25.402447602239533</v>
      </c>
    </row>
    <row r="37" spans="1:9" x14ac:dyDescent="0.25">
      <c r="A37" s="12" t="s">
        <v>118</v>
      </c>
      <c r="B37" s="11" t="s">
        <v>76</v>
      </c>
      <c r="C37" s="11" t="s">
        <v>116</v>
      </c>
      <c r="D37" s="11" t="s">
        <v>78</v>
      </c>
      <c r="E37" s="13">
        <v>605191.1166666667</v>
      </c>
      <c r="F37" s="13">
        <v>148917604.40783331</v>
      </c>
      <c r="G37" s="14">
        <v>4.0639326631206002E-3</v>
      </c>
      <c r="H37" s="35">
        <v>732.6428544758644</v>
      </c>
      <c r="I37" s="36">
        <v>146.52857089517289</v>
      </c>
    </row>
    <row r="38" spans="1:9" x14ac:dyDescent="0.25">
      <c r="A38" s="17" t="s">
        <v>118</v>
      </c>
      <c r="B38" s="16" t="s">
        <v>76</v>
      </c>
      <c r="C38" s="16" t="s">
        <v>117</v>
      </c>
      <c r="D38" s="16" t="s">
        <v>78</v>
      </c>
      <c r="E38" s="18">
        <v>1924084.6</v>
      </c>
      <c r="F38" s="18">
        <v>148917604.40783331</v>
      </c>
      <c r="G38" s="19">
        <v>1.29204643577975E-2</v>
      </c>
      <c r="H38" s="33">
        <v>2329.2920116893956</v>
      </c>
      <c r="I38" s="34">
        <v>465.85840233787923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40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16.140625" customWidth="1"/>
    <col min="2" max="2" width="10.42578125" customWidth="1"/>
    <col min="3" max="3" width="32.42578125" customWidth="1"/>
    <col min="4" max="4" width="17.140625" customWidth="1"/>
    <col min="5" max="6" width="24.7109375" customWidth="1"/>
    <col min="7" max="7" width="26.7109375" customWidth="1"/>
    <col min="8" max="9" width="19" customWidth="1"/>
  </cols>
  <sheetData>
    <row r="1" spans="1:9" ht="21.75" thickBot="1" x14ac:dyDescent="0.4">
      <c r="A1" s="10" t="s">
        <v>128</v>
      </c>
    </row>
    <row r="2" spans="1:9" ht="15.75" thickBot="1" x14ac:dyDescent="0.3">
      <c r="A2" s="27" t="s">
        <v>69</v>
      </c>
      <c r="B2" s="26" t="s">
        <v>70</v>
      </c>
      <c r="C2" s="26" t="s">
        <v>71</v>
      </c>
      <c r="D2" s="26" t="s">
        <v>122</v>
      </c>
      <c r="E2" s="26" t="s">
        <v>123</v>
      </c>
      <c r="F2" s="26" t="s">
        <v>74</v>
      </c>
      <c r="G2" s="26" t="s">
        <v>124</v>
      </c>
      <c r="H2" s="26" t="s">
        <v>125</v>
      </c>
      <c r="I2" s="37" t="s">
        <v>126</v>
      </c>
    </row>
    <row r="3" spans="1:9" x14ac:dyDescent="0.25">
      <c r="A3" s="12" t="s">
        <v>119</v>
      </c>
      <c r="B3" s="11" t="s">
        <v>76</v>
      </c>
      <c r="C3" s="11" t="s">
        <v>77</v>
      </c>
      <c r="D3" s="11" t="s">
        <v>78</v>
      </c>
      <c r="E3" s="13">
        <v>26267138.116666667</v>
      </c>
      <c r="F3" s="13">
        <v>139442231.65899998</v>
      </c>
      <c r="G3" s="14">
        <v>0.18837290399153839</v>
      </c>
      <c r="H3" s="35">
        <v>26179.423845141395</v>
      </c>
      <c r="I3" s="36">
        <v>5235.8847690282792</v>
      </c>
    </row>
    <row r="4" spans="1:9" x14ac:dyDescent="0.25">
      <c r="A4" s="17" t="s">
        <v>119</v>
      </c>
      <c r="B4" s="16" t="s">
        <v>76</v>
      </c>
      <c r="C4" s="16" t="s">
        <v>79</v>
      </c>
      <c r="D4" s="16" t="s">
        <v>78</v>
      </c>
      <c r="E4" s="18">
        <v>6993209.3499999996</v>
      </c>
      <c r="F4" s="18">
        <v>139442231.65899998</v>
      </c>
      <c r="G4" s="19">
        <v>5.0151301128782799E-2</v>
      </c>
      <c r="H4" s="33">
        <v>6969.8568149413841</v>
      </c>
      <c r="I4" s="34">
        <v>1393.971362988277</v>
      </c>
    </row>
    <row r="5" spans="1:9" x14ac:dyDescent="0.25">
      <c r="A5" s="12" t="s">
        <v>119</v>
      </c>
      <c r="B5" s="11" t="s">
        <v>76</v>
      </c>
      <c r="C5" s="11" t="s">
        <v>80</v>
      </c>
      <c r="D5" s="11" t="s">
        <v>78</v>
      </c>
      <c r="E5" s="13">
        <v>1094023.1000000001</v>
      </c>
      <c r="F5" s="13">
        <v>139442231.65899998</v>
      </c>
      <c r="G5" s="14">
        <v>7.8457084843233001E-3</v>
      </c>
      <c r="H5" s="35">
        <v>1090.3698112853206</v>
      </c>
      <c r="I5" s="36">
        <v>218.07396225706412</v>
      </c>
    </row>
    <row r="6" spans="1:9" x14ac:dyDescent="0.25">
      <c r="A6" s="17" t="s">
        <v>119</v>
      </c>
      <c r="B6" s="16" t="s">
        <v>76</v>
      </c>
      <c r="C6" s="16" t="s">
        <v>81</v>
      </c>
      <c r="D6" s="16" t="s">
        <v>78</v>
      </c>
      <c r="E6" s="18">
        <v>611568.06666666665</v>
      </c>
      <c r="F6" s="18">
        <v>139442231.65899998</v>
      </c>
      <c r="G6" s="19">
        <v>4.3858166883202002E-3</v>
      </c>
      <c r="H6" s="33">
        <v>609.52584770783426</v>
      </c>
      <c r="I6" s="34">
        <v>121.90516954156686</v>
      </c>
    </row>
    <row r="7" spans="1:9" x14ac:dyDescent="0.25">
      <c r="A7" s="12" t="s">
        <v>119</v>
      </c>
      <c r="B7" s="11" t="s">
        <v>76</v>
      </c>
      <c r="C7" s="11" t="s">
        <v>82</v>
      </c>
      <c r="D7" s="11" t="s">
        <v>78</v>
      </c>
      <c r="E7" s="13">
        <v>112702.63333333335</v>
      </c>
      <c r="F7" s="13">
        <v>139442231.65899998</v>
      </c>
      <c r="G7" s="14">
        <v>8.0823888138089998E-4</v>
      </c>
      <c r="H7" s="35">
        <v>112.32628363973195</v>
      </c>
      <c r="I7" s="36">
        <v>22.465256727946397</v>
      </c>
    </row>
    <row r="8" spans="1:9" x14ac:dyDescent="0.25">
      <c r="A8" s="17" t="s">
        <v>119</v>
      </c>
      <c r="B8" s="16" t="s">
        <v>76</v>
      </c>
      <c r="C8" s="16" t="s">
        <v>83</v>
      </c>
      <c r="D8" s="16" t="s">
        <v>78</v>
      </c>
      <c r="E8" s="18">
        <v>375.95116666666672</v>
      </c>
      <c r="F8" s="18">
        <v>139442231.65899998</v>
      </c>
      <c r="G8" s="19"/>
      <c r="H8" s="33">
        <v>0.37469574696442232</v>
      </c>
      <c r="I8" s="34">
        <v>7.4939149392884472E-2</v>
      </c>
    </row>
    <row r="9" spans="1:9" x14ac:dyDescent="0.25">
      <c r="A9" s="12" t="s">
        <v>119</v>
      </c>
      <c r="B9" s="11" t="s">
        <v>76</v>
      </c>
      <c r="C9" s="11" t="s">
        <v>84</v>
      </c>
      <c r="D9" s="11" t="s">
        <v>78</v>
      </c>
      <c r="E9" s="13">
        <v>23177.183333333334</v>
      </c>
      <c r="F9" s="13">
        <v>139442231.65899998</v>
      </c>
      <c r="G9" s="14">
        <v>1.6621351406659999E-4</v>
      </c>
      <c r="H9" s="35">
        <v>23.099787396893099</v>
      </c>
      <c r="I9" s="36">
        <v>4.6199574793786198</v>
      </c>
    </row>
    <row r="10" spans="1:9" x14ac:dyDescent="0.25">
      <c r="A10" s="17" t="s">
        <v>119</v>
      </c>
      <c r="B10" s="16" t="s">
        <v>76</v>
      </c>
      <c r="C10" s="16" t="s">
        <v>85</v>
      </c>
      <c r="D10" s="16" t="s">
        <v>78</v>
      </c>
      <c r="E10" s="18">
        <v>41934651.983333334</v>
      </c>
      <c r="F10" s="18">
        <v>139442231.65899998</v>
      </c>
      <c r="G10" s="19">
        <v>0.3007313601081969</v>
      </c>
      <c r="H10" s="33">
        <v>41794.618933899241</v>
      </c>
      <c r="I10" s="34">
        <v>8358.9237867798474</v>
      </c>
    </row>
    <row r="11" spans="1:9" x14ac:dyDescent="0.25">
      <c r="A11" s="12" t="s">
        <v>119</v>
      </c>
      <c r="B11" s="11" t="s">
        <v>76</v>
      </c>
      <c r="C11" s="11" t="s">
        <v>86</v>
      </c>
      <c r="D11" s="11" t="s">
        <v>78</v>
      </c>
      <c r="E11" s="13">
        <v>181361.9</v>
      </c>
      <c r="F11" s="13">
        <v>139442231.65899998</v>
      </c>
      <c r="G11" s="14">
        <v>1.3006239059879E-3</v>
      </c>
      <c r="H11" s="35">
        <v>180.75627532667892</v>
      </c>
      <c r="I11" s="36">
        <v>36.151255065335782</v>
      </c>
    </row>
    <row r="12" spans="1:9" x14ac:dyDescent="0.25">
      <c r="A12" s="17" t="s">
        <v>119</v>
      </c>
      <c r="B12" s="16" t="s">
        <v>76</v>
      </c>
      <c r="C12" s="16" t="s">
        <v>87</v>
      </c>
      <c r="D12" s="16" t="s">
        <v>78</v>
      </c>
      <c r="E12" s="18">
        <v>673.44950000000017</v>
      </c>
      <c r="F12" s="18">
        <v>139442231.65899998</v>
      </c>
      <c r="G12" s="19"/>
      <c r="H12" s="33">
        <v>0.67120063938796137</v>
      </c>
      <c r="I12" s="34">
        <v>0.13424012787759229</v>
      </c>
    </row>
    <row r="13" spans="1:9" x14ac:dyDescent="0.25">
      <c r="A13" s="12" t="s">
        <v>119</v>
      </c>
      <c r="B13" s="11" t="s">
        <v>76</v>
      </c>
      <c r="C13" s="11" t="s">
        <v>88</v>
      </c>
      <c r="D13" s="11" t="s">
        <v>78</v>
      </c>
      <c r="E13" s="13">
        <v>3578111.0666666669</v>
      </c>
      <c r="F13" s="13">
        <v>139442231.65899998</v>
      </c>
      <c r="G13" s="14">
        <v>2.5660167827898601E-2</v>
      </c>
      <c r="H13" s="35">
        <v>3566.1626235490544</v>
      </c>
      <c r="I13" s="36">
        <v>713.23252470981095</v>
      </c>
    </row>
    <row r="14" spans="1:9" x14ac:dyDescent="0.25">
      <c r="A14" s="17" t="s">
        <v>119</v>
      </c>
      <c r="B14" s="16" t="s">
        <v>76</v>
      </c>
      <c r="C14" s="16" t="s">
        <v>89</v>
      </c>
      <c r="D14" s="16" t="s">
        <v>78</v>
      </c>
      <c r="E14" s="18">
        <v>6462146.0333333332</v>
      </c>
      <c r="F14" s="18">
        <v>139442231.65899998</v>
      </c>
      <c r="G14" s="19">
        <v>4.63428185023331E-2</v>
      </c>
      <c r="H14" s="33">
        <v>6440.5668864431609</v>
      </c>
      <c r="I14" s="34">
        <v>1288.1133772886324</v>
      </c>
    </row>
    <row r="15" spans="1:9" x14ac:dyDescent="0.25">
      <c r="A15" s="12" t="s">
        <v>119</v>
      </c>
      <c r="B15" s="11" t="s">
        <v>76</v>
      </c>
      <c r="C15" s="11" t="s">
        <v>90</v>
      </c>
      <c r="D15" s="11" t="s">
        <v>78</v>
      </c>
      <c r="E15" s="13">
        <v>171265.25633333303</v>
      </c>
      <c r="F15" s="13">
        <v>139442231.65899998</v>
      </c>
      <c r="G15" s="14">
        <v>1.2282165474241E-3</v>
      </c>
      <c r="H15" s="35">
        <v>170.69334754257471</v>
      </c>
      <c r="I15" s="36">
        <v>34.138669508514944</v>
      </c>
    </row>
    <row r="16" spans="1:9" x14ac:dyDescent="0.25">
      <c r="A16" s="17" t="s">
        <v>119</v>
      </c>
      <c r="B16" s="16" t="s">
        <v>76</v>
      </c>
      <c r="C16" s="16" t="s">
        <v>91</v>
      </c>
      <c r="D16" s="16" t="s">
        <v>78</v>
      </c>
      <c r="E16" s="18">
        <v>7263.6819999999962</v>
      </c>
      <c r="F16" s="18">
        <v>139442231.65899998</v>
      </c>
      <c r="G16" s="19"/>
      <c r="H16" s="33">
        <v>7.2394262713252031</v>
      </c>
      <c r="I16" s="34">
        <v>1.4478852542650407</v>
      </c>
    </row>
    <row r="17" spans="1:9" x14ac:dyDescent="0.25">
      <c r="A17" s="12" t="s">
        <v>119</v>
      </c>
      <c r="B17" s="11" t="s">
        <v>76</v>
      </c>
      <c r="C17" s="11" t="s">
        <v>92</v>
      </c>
      <c r="D17" s="11" t="s">
        <v>78</v>
      </c>
      <c r="E17" s="13">
        <v>4027877.6833333331</v>
      </c>
      <c r="F17" s="13">
        <v>139442231.65899998</v>
      </c>
      <c r="G17" s="14">
        <v>2.8885636979644198E-2</v>
      </c>
      <c r="H17" s="35">
        <v>4014.42732740885</v>
      </c>
      <c r="I17" s="36">
        <v>802.8854654817701</v>
      </c>
    </row>
    <row r="18" spans="1:9" x14ac:dyDescent="0.25">
      <c r="A18" s="17" t="s">
        <v>119</v>
      </c>
      <c r="B18" s="16" t="s">
        <v>76</v>
      </c>
      <c r="C18" s="16" t="s">
        <v>93</v>
      </c>
      <c r="D18" s="16" t="s">
        <v>78</v>
      </c>
      <c r="E18" s="18">
        <v>25727.21633333333</v>
      </c>
      <c r="F18" s="18">
        <v>139442231.65899998</v>
      </c>
      <c r="G18" s="19">
        <v>1.8450089350440001E-4</v>
      </c>
      <c r="H18" s="33">
        <v>25.641305031194658</v>
      </c>
      <c r="I18" s="34">
        <v>5.1282610062389331</v>
      </c>
    </row>
    <row r="19" spans="1:9" x14ac:dyDescent="0.25">
      <c r="A19" s="12" t="s">
        <v>119</v>
      </c>
      <c r="B19" s="11" t="s">
        <v>76</v>
      </c>
      <c r="C19" s="11" t="s">
        <v>94</v>
      </c>
      <c r="D19" s="11" t="s">
        <v>78</v>
      </c>
      <c r="E19" s="13">
        <v>33905.370333333347</v>
      </c>
      <c r="F19" s="13">
        <v>139442231.65899998</v>
      </c>
      <c r="G19" s="14">
        <v>2.4314994051620001E-4</v>
      </c>
      <c r="H19" s="35">
        <v>33.792149591644318</v>
      </c>
      <c r="I19" s="36">
        <v>6.7584299183288641</v>
      </c>
    </row>
    <row r="20" spans="1:9" x14ac:dyDescent="0.25">
      <c r="A20" s="17" t="s">
        <v>119</v>
      </c>
      <c r="B20" s="16" t="s">
        <v>76</v>
      </c>
      <c r="C20" s="16" t="s">
        <v>96</v>
      </c>
      <c r="D20" s="16" t="s">
        <v>78</v>
      </c>
      <c r="E20" s="18">
        <v>133542.96666666667</v>
      </c>
      <c r="F20" s="18">
        <v>139442231.65899998</v>
      </c>
      <c r="G20" s="19">
        <v>9.5769384266049999E-4</v>
      </c>
      <c r="H20" s="33">
        <v>133.09702451695281</v>
      </c>
      <c r="I20" s="34">
        <v>26.619404903390564</v>
      </c>
    </row>
    <row r="21" spans="1:9" x14ac:dyDescent="0.25">
      <c r="A21" s="12" t="s">
        <v>119</v>
      </c>
      <c r="B21" s="11" t="s">
        <v>76</v>
      </c>
      <c r="C21" s="11" t="s">
        <v>97</v>
      </c>
      <c r="D21" s="11" t="s">
        <v>78</v>
      </c>
      <c r="E21" s="13">
        <v>45461.15</v>
      </c>
      <c r="F21" s="13">
        <v>139442231.65899998</v>
      </c>
      <c r="G21" s="14">
        <v>3.2602138863620001E-4</v>
      </c>
      <c r="H21" s="35">
        <v>45.309340859723825</v>
      </c>
      <c r="I21" s="36">
        <v>9.0618681719447647</v>
      </c>
    </row>
    <row r="22" spans="1:9" x14ac:dyDescent="0.25">
      <c r="A22" s="17" t="s">
        <v>119</v>
      </c>
      <c r="B22" s="16" t="s">
        <v>76</v>
      </c>
      <c r="C22" s="16" t="s">
        <v>98</v>
      </c>
      <c r="D22" s="16" t="s">
        <v>78</v>
      </c>
      <c r="E22" s="18">
        <v>103354.25</v>
      </c>
      <c r="F22" s="18">
        <v>139442231.65899998</v>
      </c>
      <c r="G22" s="19">
        <v>7.4119761832799999E-4</v>
      </c>
      <c r="H22" s="33">
        <v>103.00911751134694</v>
      </c>
      <c r="I22" s="34">
        <v>20.60182350226939</v>
      </c>
    </row>
    <row r="23" spans="1:9" x14ac:dyDescent="0.25">
      <c r="A23" s="12" t="s">
        <v>119</v>
      </c>
      <c r="B23" s="11" t="s">
        <v>76</v>
      </c>
      <c r="C23" s="11" t="s">
        <v>99</v>
      </c>
      <c r="D23" s="11" t="s">
        <v>78</v>
      </c>
      <c r="E23" s="13">
        <v>20.766666666666666</v>
      </c>
      <c r="F23" s="13">
        <v>139442231.65899998</v>
      </c>
      <c r="G23" s="14"/>
      <c r="H23" s="35">
        <v>2.069732020682075E-2</v>
      </c>
      <c r="I23" s="36">
        <v>4.1394640413641498E-3</v>
      </c>
    </row>
    <row r="24" spans="1:9" x14ac:dyDescent="0.25">
      <c r="A24" s="17" t="s">
        <v>119</v>
      </c>
      <c r="B24" s="16" t="s">
        <v>76</v>
      </c>
      <c r="C24" s="16" t="s">
        <v>100</v>
      </c>
      <c r="D24" s="16" t="s">
        <v>78</v>
      </c>
      <c r="E24" s="18">
        <v>248133.2</v>
      </c>
      <c r="F24" s="18">
        <v>139442231.65899998</v>
      </c>
      <c r="G24" s="19">
        <v>1.7794695125562001E-3</v>
      </c>
      <c r="H24" s="33">
        <v>247.30460486402285</v>
      </c>
      <c r="I24" s="34">
        <v>49.460920972804573</v>
      </c>
    </row>
    <row r="25" spans="1:9" x14ac:dyDescent="0.25">
      <c r="A25" s="12" t="s">
        <v>119</v>
      </c>
      <c r="B25" s="11" t="s">
        <v>76</v>
      </c>
      <c r="C25" s="11" t="s">
        <v>101</v>
      </c>
      <c r="D25" s="11" t="s">
        <v>78</v>
      </c>
      <c r="E25" s="13">
        <v>34.483333333333334</v>
      </c>
      <c r="F25" s="13">
        <v>139442231.65899998</v>
      </c>
      <c r="G25" s="14"/>
      <c r="H25" s="35">
        <v>3.4368182590619689E-2</v>
      </c>
      <c r="I25" s="36">
        <v>6.8736365181239385E-3</v>
      </c>
    </row>
    <row r="26" spans="1:9" x14ac:dyDescent="0.25">
      <c r="A26" s="17" t="s">
        <v>119</v>
      </c>
      <c r="B26" s="16" t="s">
        <v>76</v>
      </c>
      <c r="C26" s="16" t="s">
        <v>102</v>
      </c>
      <c r="D26" s="16" t="s">
        <v>78</v>
      </c>
      <c r="E26" s="18">
        <v>5.583333333333333</v>
      </c>
      <c r="F26" s="18">
        <v>139442231.65899998</v>
      </c>
      <c r="G26" s="19"/>
      <c r="H26" s="33">
        <v>5.5646888196508437E-3</v>
      </c>
      <c r="I26" s="34">
        <v>1.1129377639301687E-3</v>
      </c>
    </row>
    <row r="27" spans="1:9" x14ac:dyDescent="0.25">
      <c r="A27" s="12" t="s">
        <v>119</v>
      </c>
      <c r="B27" s="11" t="s">
        <v>76</v>
      </c>
      <c r="C27" s="11" t="s">
        <v>103</v>
      </c>
      <c r="D27" s="11" t="s">
        <v>78</v>
      </c>
      <c r="E27" s="13">
        <v>8.6</v>
      </c>
      <c r="F27" s="13">
        <v>139442231.65899998</v>
      </c>
      <c r="G27" s="14"/>
      <c r="H27" s="35">
        <v>8.5712818834024918E-3</v>
      </c>
      <c r="I27" s="36">
        <v>1.7142563766804984E-3</v>
      </c>
    </row>
    <row r="28" spans="1:9" x14ac:dyDescent="0.25">
      <c r="A28" s="17" t="s">
        <v>119</v>
      </c>
      <c r="B28" s="16" t="s">
        <v>76</v>
      </c>
      <c r="C28" s="16" t="s">
        <v>104</v>
      </c>
      <c r="D28" s="16" t="s">
        <v>78</v>
      </c>
      <c r="E28" s="18">
        <v>1075.45</v>
      </c>
      <c r="F28" s="18">
        <v>139442231.65899998</v>
      </c>
      <c r="G28" s="19"/>
      <c r="H28" s="33">
        <v>1.0718587327331639</v>
      </c>
      <c r="I28" s="34">
        <v>0.2143717465466328</v>
      </c>
    </row>
    <row r="29" spans="1:9" x14ac:dyDescent="0.25">
      <c r="A29" s="12" t="s">
        <v>119</v>
      </c>
      <c r="B29" s="11" t="s">
        <v>76</v>
      </c>
      <c r="C29" s="11" t="s">
        <v>105</v>
      </c>
      <c r="D29" s="11" t="s">
        <v>78</v>
      </c>
      <c r="E29" s="13">
        <v>4574410.7166666668</v>
      </c>
      <c r="F29" s="13">
        <v>139442231.65899998</v>
      </c>
      <c r="G29" s="14">
        <v>3.2805059573725003E-2</v>
      </c>
      <c r="H29" s="35">
        <v>4559.1353143031547</v>
      </c>
      <c r="I29" s="36">
        <v>911.82706286063103</v>
      </c>
    </row>
    <row r="30" spans="1:9" x14ac:dyDescent="0.25">
      <c r="A30" s="17" t="s">
        <v>119</v>
      </c>
      <c r="B30" s="16" t="s">
        <v>76</v>
      </c>
      <c r="C30" s="16" t="s">
        <v>106</v>
      </c>
      <c r="D30" s="16" t="s">
        <v>78</v>
      </c>
      <c r="E30" s="18">
        <v>173839.96666666667</v>
      </c>
      <c r="F30" s="18">
        <v>139442231.65899998</v>
      </c>
      <c r="G30" s="19">
        <v>1.2466808985945E-3</v>
      </c>
      <c r="H30" s="33">
        <v>173.25946010479942</v>
      </c>
      <c r="I30" s="34">
        <v>34.651892020959885</v>
      </c>
    </row>
    <row r="31" spans="1:9" x14ac:dyDescent="0.25">
      <c r="A31" s="12" t="s">
        <v>119</v>
      </c>
      <c r="B31" s="11" t="s">
        <v>76</v>
      </c>
      <c r="C31" s="11" t="s">
        <v>107</v>
      </c>
      <c r="D31" s="11" t="s">
        <v>78</v>
      </c>
      <c r="E31" s="13">
        <v>870764.58333333337</v>
      </c>
      <c r="F31" s="13">
        <v>139442231.65899998</v>
      </c>
      <c r="G31" s="14">
        <v>6.2446259857826996E-3</v>
      </c>
      <c r="H31" s="35">
        <v>867.85682532946805</v>
      </c>
      <c r="I31" s="36">
        <v>173.57136506589362</v>
      </c>
    </row>
    <row r="32" spans="1:9" x14ac:dyDescent="0.25">
      <c r="A32" s="17" t="s">
        <v>119</v>
      </c>
      <c r="B32" s="16" t="s">
        <v>76</v>
      </c>
      <c r="C32" s="16" t="s">
        <v>108</v>
      </c>
      <c r="D32" s="16" t="s">
        <v>78</v>
      </c>
      <c r="E32" s="18">
        <v>30272.583333333332</v>
      </c>
      <c r="F32" s="18">
        <v>139442231.65899998</v>
      </c>
      <c r="G32" s="19">
        <v>2.1709766813940001E-4</v>
      </c>
      <c r="H32" s="33">
        <v>30.171493614965456</v>
      </c>
      <c r="I32" s="34">
        <v>6.0342987229930918</v>
      </c>
    </row>
    <row r="33" spans="1:9" x14ac:dyDescent="0.25">
      <c r="A33" s="12" t="s">
        <v>119</v>
      </c>
      <c r="B33" s="11" t="s">
        <v>76</v>
      </c>
      <c r="C33" s="11" t="s">
        <v>109</v>
      </c>
      <c r="D33" s="11" t="s">
        <v>78</v>
      </c>
      <c r="E33" s="13">
        <v>8483</v>
      </c>
      <c r="F33" s="13">
        <v>139442231.65899998</v>
      </c>
      <c r="G33" s="14"/>
      <c r="H33" s="35">
        <v>8.4546725833608534</v>
      </c>
      <c r="I33" s="36">
        <v>1.6909345166721708</v>
      </c>
    </row>
    <row r="34" spans="1:9" x14ac:dyDescent="0.25">
      <c r="A34" s="17" t="s">
        <v>119</v>
      </c>
      <c r="B34" s="16" t="s">
        <v>76</v>
      </c>
      <c r="C34" s="16" t="s">
        <v>110</v>
      </c>
      <c r="D34" s="16" t="s">
        <v>78</v>
      </c>
      <c r="E34" s="18">
        <v>1310273.0666666667</v>
      </c>
      <c r="F34" s="18">
        <v>139442231.65899998</v>
      </c>
      <c r="G34" s="19">
        <v>9.3965296673599007E-3</v>
      </c>
      <c r="H34" s="33">
        <v>1305.8976510035134</v>
      </c>
      <c r="I34" s="34">
        <v>261.17953020070269</v>
      </c>
    </row>
    <row r="35" spans="1:9" x14ac:dyDescent="0.25">
      <c r="A35" s="12" t="s">
        <v>119</v>
      </c>
      <c r="B35" s="11" t="s">
        <v>76</v>
      </c>
      <c r="C35" s="11" t="s">
        <v>111</v>
      </c>
      <c r="D35" s="11" t="s">
        <v>78</v>
      </c>
      <c r="E35" s="13">
        <v>5438.5333333333338</v>
      </c>
      <c r="F35" s="13">
        <v>139442231.65899998</v>
      </c>
      <c r="G35" s="14"/>
      <c r="H35" s="35">
        <v>5.4203723525907641</v>
      </c>
      <c r="I35" s="36">
        <v>1.0840744705181529</v>
      </c>
    </row>
    <row r="36" spans="1:9" x14ac:dyDescent="0.25">
      <c r="A36" s="17" t="s">
        <v>119</v>
      </c>
      <c r="B36" s="16" t="s">
        <v>76</v>
      </c>
      <c r="C36" s="16" t="s">
        <v>112</v>
      </c>
      <c r="D36" s="16" t="s">
        <v>78</v>
      </c>
      <c r="E36" s="18">
        <v>9842954.833333334</v>
      </c>
      <c r="F36" s="18">
        <v>139442231.65899998</v>
      </c>
      <c r="G36" s="19">
        <v>7.0588047223769698E-2</v>
      </c>
      <c r="H36" s="33">
        <v>9810.0860979184799</v>
      </c>
      <c r="I36" s="34">
        <v>1962.017219583696</v>
      </c>
    </row>
    <row r="37" spans="1:9" x14ac:dyDescent="0.25">
      <c r="A37" s="12" t="s">
        <v>119</v>
      </c>
      <c r="B37" s="11" t="s">
        <v>76</v>
      </c>
      <c r="C37" s="11" t="s">
        <v>113</v>
      </c>
      <c r="D37" s="11" t="s">
        <v>78</v>
      </c>
      <c r="E37" s="13">
        <v>28317970.333333332</v>
      </c>
      <c r="F37" s="13">
        <v>139442231.65899998</v>
      </c>
      <c r="G37" s="14">
        <v>0.20308030068382521</v>
      </c>
      <c r="H37" s="35">
        <v>28223.407685212696</v>
      </c>
      <c r="I37" s="36">
        <v>5644.6815370425393</v>
      </c>
    </row>
    <row r="38" spans="1:9" x14ac:dyDescent="0.25">
      <c r="A38" s="17" t="s">
        <v>119</v>
      </c>
      <c r="B38" s="16" t="s">
        <v>76</v>
      </c>
      <c r="C38" s="16" t="s">
        <v>115</v>
      </c>
      <c r="D38" s="16" t="s">
        <v>78</v>
      </c>
      <c r="E38" s="18">
        <v>92199.233333333337</v>
      </c>
      <c r="F38" s="18">
        <v>139442231.65899998</v>
      </c>
      <c r="G38" s="19">
        <v>6.6120021342459996E-4</v>
      </c>
      <c r="H38" s="33">
        <v>91.891350969023122</v>
      </c>
      <c r="I38" s="34">
        <v>18.378270193804624</v>
      </c>
    </row>
    <row r="39" spans="1:9" x14ac:dyDescent="0.25">
      <c r="A39" s="12" t="s">
        <v>119</v>
      </c>
      <c r="B39" s="11" t="s">
        <v>76</v>
      </c>
      <c r="C39" s="11" t="s">
        <v>116</v>
      </c>
      <c r="D39" s="11" t="s">
        <v>78</v>
      </c>
      <c r="E39" s="13">
        <v>541177.55000000005</v>
      </c>
      <c r="F39" s="13">
        <v>139442231.65899998</v>
      </c>
      <c r="G39" s="14">
        <v>3.8810161280508999E-3</v>
      </c>
      <c r="H39" s="35">
        <v>539.37038721151737</v>
      </c>
      <c r="I39" s="36">
        <v>107.87407744230347</v>
      </c>
    </row>
    <row r="40" spans="1:9" x14ac:dyDescent="0.25">
      <c r="A40" s="17" t="s">
        <v>119</v>
      </c>
      <c r="B40" s="16" t="s">
        <v>76</v>
      </c>
      <c r="C40" s="16" t="s">
        <v>117</v>
      </c>
      <c r="D40" s="16" t="s">
        <v>78</v>
      </c>
      <c r="E40" s="18">
        <v>1617632.7666666666</v>
      </c>
      <c r="F40" s="18">
        <v>139442231.65899998</v>
      </c>
      <c r="G40" s="19">
        <v>1.1600737792425099E-2</v>
      </c>
      <c r="H40" s="33">
        <v>1612.2309798753681</v>
      </c>
      <c r="I40" s="34">
        <v>322.44619597507364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6"/>
  <sheetViews>
    <sheetView topLeftCell="B1" workbookViewId="0">
      <pane ySplit="2" topLeftCell="A18" activePane="bottomLeft" state="frozen"/>
      <selection pane="bottomLeft" activeCell="I3" sqref="I1:I1048576"/>
    </sheetView>
  </sheetViews>
  <sheetFormatPr defaultRowHeight="15" x14ac:dyDescent="0.25"/>
  <cols>
    <col min="1" max="1" width="16.140625" customWidth="1"/>
    <col min="2" max="2" width="10.42578125" customWidth="1"/>
    <col min="3" max="3" width="32.42578125" customWidth="1"/>
    <col min="4" max="4" width="17.140625" customWidth="1"/>
    <col min="5" max="6" width="24.7109375" customWidth="1"/>
    <col min="7" max="7" width="26.7109375" customWidth="1"/>
    <col min="8" max="9" width="19" style="9" customWidth="1"/>
  </cols>
  <sheetData>
    <row r="1" spans="1:9" ht="21.75" thickBot="1" x14ac:dyDescent="0.4">
      <c r="A1" s="10" t="s">
        <v>121</v>
      </c>
    </row>
    <row r="2" spans="1:9" ht="15.75" thickBot="1" x14ac:dyDescent="0.3">
      <c r="A2" s="27" t="s">
        <v>69</v>
      </c>
      <c r="B2" s="26" t="s">
        <v>70</v>
      </c>
      <c r="C2" s="26" t="s">
        <v>71</v>
      </c>
      <c r="D2" s="26" t="s">
        <v>122</v>
      </c>
      <c r="E2" s="26" t="s">
        <v>123</v>
      </c>
      <c r="F2" s="26" t="s">
        <v>74</v>
      </c>
      <c r="G2" s="26" t="s">
        <v>124</v>
      </c>
      <c r="H2" s="28" t="s">
        <v>125</v>
      </c>
      <c r="I2" s="29" t="s">
        <v>126</v>
      </c>
    </row>
    <row r="3" spans="1:9" x14ac:dyDescent="0.25">
      <c r="A3" s="12" t="s">
        <v>120</v>
      </c>
      <c r="B3" s="11" t="s">
        <v>76</v>
      </c>
      <c r="C3" s="11" t="s">
        <v>77</v>
      </c>
      <c r="D3" s="11" t="s">
        <v>78</v>
      </c>
      <c r="E3" s="13">
        <v>26359148</v>
      </c>
      <c r="F3" s="13">
        <v>132733791.91166666</v>
      </c>
      <c r="G3" s="14">
        <v>0.1985865665432191</v>
      </c>
      <c r="H3" s="15">
        <v>27578.886170733778</v>
      </c>
      <c r="I3" s="30">
        <v>5515.7772341467562</v>
      </c>
    </row>
    <row r="4" spans="1:9" x14ac:dyDescent="0.25">
      <c r="A4" s="17" t="s">
        <v>120</v>
      </c>
      <c r="B4" s="16" t="s">
        <v>76</v>
      </c>
      <c r="C4" s="16" t="s">
        <v>79</v>
      </c>
      <c r="D4" s="16" t="s">
        <v>78</v>
      </c>
      <c r="E4" s="18">
        <v>6838576.5</v>
      </c>
      <c r="F4" s="18">
        <v>132733791.91166666</v>
      </c>
      <c r="G4" s="19">
        <v>5.1520991011475198E-2</v>
      </c>
      <c r="H4" s="20">
        <v>7155.0234804006186</v>
      </c>
      <c r="I4" s="31">
        <v>1431.0046960801237</v>
      </c>
    </row>
    <row r="5" spans="1:9" x14ac:dyDescent="0.25">
      <c r="A5" s="12" t="s">
        <v>120</v>
      </c>
      <c r="B5" s="11" t="s">
        <v>76</v>
      </c>
      <c r="C5" s="11" t="s">
        <v>80</v>
      </c>
      <c r="D5" s="11" t="s">
        <v>78</v>
      </c>
      <c r="E5" s="13">
        <v>1052011.4166666667</v>
      </c>
      <c r="F5" s="13">
        <v>132733791.91166666</v>
      </c>
      <c r="G5" s="14">
        <v>7.9257241243191993E-3</v>
      </c>
      <c r="H5" s="15">
        <v>1100.6919916592997</v>
      </c>
      <c r="I5" s="30">
        <v>220.13839833185995</v>
      </c>
    </row>
    <row r="6" spans="1:9" x14ac:dyDescent="0.25">
      <c r="A6" s="17" t="s">
        <v>120</v>
      </c>
      <c r="B6" s="16" t="s">
        <v>76</v>
      </c>
      <c r="C6" s="16" t="s">
        <v>81</v>
      </c>
      <c r="D6" s="16" t="s">
        <v>78</v>
      </c>
      <c r="E6" s="18">
        <v>615608.03333333333</v>
      </c>
      <c r="F6" s="18">
        <v>132733791.91166666</v>
      </c>
      <c r="G6" s="19">
        <v>4.6379149157661998E-3</v>
      </c>
      <c r="H6" s="20">
        <v>644.09456167130611</v>
      </c>
      <c r="I6" s="31">
        <v>128.81891233426123</v>
      </c>
    </row>
    <row r="7" spans="1:9" x14ac:dyDescent="0.25">
      <c r="A7" s="12" t="s">
        <v>120</v>
      </c>
      <c r="B7" s="11" t="s">
        <v>76</v>
      </c>
      <c r="C7" s="11" t="s">
        <v>82</v>
      </c>
      <c r="D7" s="11" t="s">
        <v>78</v>
      </c>
      <c r="E7" s="13">
        <v>49088.433333333334</v>
      </c>
      <c r="F7" s="13">
        <v>132733791.91166666</v>
      </c>
      <c r="G7" s="14">
        <v>3.6982619592450001E-4</v>
      </c>
      <c r="H7" s="15">
        <v>51.359942104329313</v>
      </c>
      <c r="I7" s="30">
        <v>10.271988420865863</v>
      </c>
    </row>
    <row r="8" spans="1:9" x14ac:dyDescent="0.25">
      <c r="A8" s="17" t="s">
        <v>120</v>
      </c>
      <c r="B8" s="16" t="s">
        <v>76</v>
      </c>
      <c r="C8" s="16" t="s">
        <v>83</v>
      </c>
      <c r="D8" s="16" t="s">
        <v>78</v>
      </c>
      <c r="E8" s="18">
        <v>220.68716666666668</v>
      </c>
      <c r="F8" s="18">
        <v>132733791.91166666</v>
      </c>
      <c r="G8" s="19"/>
      <c r="H8" s="20">
        <v>0.23089920238855052</v>
      </c>
      <c r="I8" s="31">
        <v>4.6179840477710107E-2</v>
      </c>
    </row>
    <row r="9" spans="1:9" x14ac:dyDescent="0.25">
      <c r="A9" s="12" t="s">
        <v>120</v>
      </c>
      <c r="B9" s="11" t="s">
        <v>76</v>
      </c>
      <c r="C9" s="11" t="s">
        <v>84</v>
      </c>
      <c r="D9" s="11" t="s">
        <v>78</v>
      </c>
      <c r="E9" s="13">
        <v>21632.983333333334</v>
      </c>
      <c r="F9" s="13">
        <v>132733791.91166666</v>
      </c>
      <c r="G9" s="14">
        <v>1.629802254706E-4</v>
      </c>
      <c r="H9" s="15">
        <v>22.634023864630244</v>
      </c>
      <c r="I9" s="30">
        <v>4.5268047729260488</v>
      </c>
    </row>
    <row r="10" spans="1:9" x14ac:dyDescent="0.25">
      <c r="A10" s="17" t="s">
        <v>120</v>
      </c>
      <c r="B10" s="16" t="s">
        <v>76</v>
      </c>
      <c r="C10" s="16" t="s">
        <v>85</v>
      </c>
      <c r="D10" s="16" t="s">
        <v>78</v>
      </c>
      <c r="E10" s="18">
        <v>36639928.166666664</v>
      </c>
      <c r="F10" s="18">
        <v>132733791.91166666</v>
      </c>
      <c r="G10" s="19">
        <v>0.27604069498029749</v>
      </c>
      <c r="H10" s="20">
        <v>38335.39719160735</v>
      </c>
      <c r="I10" s="31">
        <v>7667.0794383214707</v>
      </c>
    </row>
    <row r="11" spans="1:9" x14ac:dyDescent="0.25">
      <c r="A11" s="12" t="s">
        <v>120</v>
      </c>
      <c r="B11" s="11" t="s">
        <v>76</v>
      </c>
      <c r="C11" s="11" t="s">
        <v>86</v>
      </c>
      <c r="D11" s="11" t="s">
        <v>78</v>
      </c>
      <c r="E11" s="13">
        <v>19884.883333333335</v>
      </c>
      <c r="F11" s="13">
        <v>132733791.91166666</v>
      </c>
      <c r="G11" s="14">
        <v>1.498102559035E-4</v>
      </c>
      <c r="H11" s="15">
        <v>20.805032619726319</v>
      </c>
      <c r="I11" s="30">
        <v>4.1610065239452636</v>
      </c>
    </row>
    <row r="12" spans="1:9" x14ac:dyDescent="0.25">
      <c r="A12" s="17" t="s">
        <v>120</v>
      </c>
      <c r="B12" s="16" t="s">
        <v>76</v>
      </c>
      <c r="C12" s="16" t="s">
        <v>87</v>
      </c>
      <c r="D12" s="16" t="s">
        <v>78</v>
      </c>
      <c r="E12" s="18">
        <v>390.82900000000001</v>
      </c>
      <c r="F12" s="18">
        <v>132733791.91166666</v>
      </c>
      <c r="G12" s="19"/>
      <c r="H12" s="20">
        <v>0.40891414636094153</v>
      </c>
      <c r="I12" s="31">
        <v>8.1782829272188315E-2</v>
      </c>
    </row>
    <row r="13" spans="1:9" x14ac:dyDescent="0.25">
      <c r="A13" s="12" t="s">
        <v>120</v>
      </c>
      <c r="B13" s="11" t="s">
        <v>76</v>
      </c>
      <c r="C13" s="11" t="s">
        <v>88</v>
      </c>
      <c r="D13" s="11" t="s">
        <v>78</v>
      </c>
      <c r="E13" s="13">
        <v>4007288.9</v>
      </c>
      <c r="F13" s="13">
        <v>132733791.91166666</v>
      </c>
      <c r="G13" s="14">
        <v>3.0190419804075299E-2</v>
      </c>
      <c r="H13" s="15">
        <v>4192.7214197645835</v>
      </c>
      <c r="I13" s="30">
        <v>838.54428395291677</v>
      </c>
    </row>
    <row r="14" spans="1:9" x14ac:dyDescent="0.25">
      <c r="A14" s="17" t="s">
        <v>120</v>
      </c>
      <c r="B14" s="16" t="s">
        <v>76</v>
      </c>
      <c r="C14" s="16" t="s">
        <v>89</v>
      </c>
      <c r="D14" s="16" t="s">
        <v>78</v>
      </c>
      <c r="E14" s="18">
        <v>7533188.6166666662</v>
      </c>
      <c r="F14" s="18">
        <v>132733791.91166666</v>
      </c>
      <c r="G14" s="19">
        <v>5.6754112936665997E-2</v>
      </c>
      <c r="H14" s="20">
        <v>7881.7779452400046</v>
      </c>
      <c r="I14" s="31">
        <v>1576.3555890480011</v>
      </c>
    </row>
    <row r="15" spans="1:9" x14ac:dyDescent="0.25">
      <c r="A15" s="12" t="s">
        <v>120</v>
      </c>
      <c r="B15" s="11" t="s">
        <v>76</v>
      </c>
      <c r="C15" s="11" t="s">
        <v>90</v>
      </c>
      <c r="D15" s="11" t="s">
        <v>78</v>
      </c>
      <c r="E15" s="13">
        <v>39349.34866666673</v>
      </c>
      <c r="F15" s="13">
        <v>132733791.91166666</v>
      </c>
      <c r="G15" s="14">
        <v>2.9645313450280003E-4</v>
      </c>
      <c r="H15" s="15">
        <v>41.170192897366064</v>
      </c>
      <c r="I15" s="30">
        <v>8.2340385794732125</v>
      </c>
    </row>
    <row r="16" spans="1:9" x14ac:dyDescent="0.25">
      <c r="A16" s="17" t="s">
        <v>120</v>
      </c>
      <c r="B16" s="16" t="s">
        <v>76</v>
      </c>
      <c r="C16" s="16" t="s">
        <v>91</v>
      </c>
      <c r="D16" s="16" t="s">
        <v>78</v>
      </c>
      <c r="E16" s="18">
        <v>987.38983333333317</v>
      </c>
      <c r="F16" s="18">
        <v>132733791.91166666</v>
      </c>
      <c r="G16" s="19"/>
      <c r="H16" s="20">
        <v>1.0330801215441336</v>
      </c>
      <c r="I16" s="31">
        <v>0.20661602430882675</v>
      </c>
    </row>
    <row r="17" spans="1:9" x14ac:dyDescent="0.25">
      <c r="A17" s="12" t="s">
        <v>120</v>
      </c>
      <c r="B17" s="11" t="s">
        <v>76</v>
      </c>
      <c r="C17" s="11" t="s">
        <v>92</v>
      </c>
      <c r="D17" s="11" t="s">
        <v>78</v>
      </c>
      <c r="E17" s="13">
        <v>3905800.7166666668</v>
      </c>
      <c r="F17" s="13">
        <v>132733791.91166666</v>
      </c>
      <c r="G17" s="14">
        <v>2.9425820361298399E-2</v>
      </c>
      <c r="H17" s="15">
        <v>4086.5369916554378</v>
      </c>
      <c r="I17" s="30">
        <v>817.30739833108748</v>
      </c>
    </row>
    <row r="18" spans="1:9" x14ac:dyDescent="0.25">
      <c r="A18" s="17" t="s">
        <v>120</v>
      </c>
      <c r="B18" s="16" t="s">
        <v>76</v>
      </c>
      <c r="C18" s="16" t="s">
        <v>93</v>
      </c>
      <c r="D18" s="16" t="s">
        <v>78</v>
      </c>
      <c r="E18" s="18">
        <v>18217.50333333333</v>
      </c>
      <c r="F18" s="18">
        <v>132733791.91166666</v>
      </c>
      <c r="G18" s="19">
        <v>1.3724842085009999E-4</v>
      </c>
      <c r="H18" s="20">
        <v>19.060496596652197</v>
      </c>
      <c r="I18" s="31">
        <v>3.8120993193304393</v>
      </c>
    </row>
    <row r="19" spans="1:9" x14ac:dyDescent="0.25">
      <c r="A19" s="12" t="s">
        <v>120</v>
      </c>
      <c r="B19" s="11" t="s">
        <v>76</v>
      </c>
      <c r="C19" s="11" t="s">
        <v>94</v>
      </c>
      <c r="D19" s="11" t="s">
        <v>78</v>
      </c>
      <c r="E19" s="13">
        <v>20101.85366666667</v>
      </c>
      <c r="F19" s="13">
        <v>132733791.91166666</v>
      </c>
      <c r="G19" s="14">
        <v>1.514448836061E-4</v>
      </c>
      <c r="H19" s="15">
        <v>21.032042996743549</v>
      </c>
      <c r="I19" s="30">
        <v>4.2064085993487099</v>
      </c>
    </row>
    <row r="20" spans="1:9" x14ac:dyDescent="0.25">
      <c r="A20" s="17" t="s">
        <v>120</v>
      </c>
      <c r="B20" s="16" t="s">
        <v>76</v>
      </c>
      <c r="C20" s="16" t="s">
        <v>96</v>
      </c>
      <c r="D20" s="16" t="s">
        <v>78</v>
      </c>
      <c r="E20" s="18">
        <v>211168.01666666669</v>
      </c>
      <c r="F20" s="18">
        <v>132733791.91166666</v>
      </c>
      <c r="G20" s="19">
        <v>1.5909137652542001E-3</v>
      </c>
      <c r="H20" s="20">
        <v>220.93956506292812</v>
      </c>
      <c r="I20" s="31">
        <v>44.187913012585625</v>
      </c>
    </row>
    <row r="21" spans="1:9" x14ac:dyDescent="0.25">
      <c r="A21" s="12" t="s">
        <v>120</v>
      </c>
      <c r="B21" s="11" t="s">
        <v>76</v>
      </c>
      <c r="C21" s="11" t="s">
        <v>97</v>
      </c>
      <c r="D21" s="11" t="s">
        <v>78</v>
      </c>
      <c r="E21" s="13">
        <v>6775.583333333333</v>
      </c>
      <c r="F21" s="13">
        <v>132733791.91166666</v>
      </c>
      <c r="G21" s="14"/>
      <c r="H21" s="15">
        <v>7.0891153799933528</v>
      </c>
      <c r="I21" s="30">
        <v>1.4178230759986707</v>
      </c>
    </row>
    <row r="22" spans="1:9" x14ac:dyDescent="0.25">
      <c r="A22" s="17" t="s">
        <v>120</v>
      </c>
      <c r="B22" s="16" t="s">
        <v>76</v>
      </c>
      <c r="C22" s="16" t="s">
        <v>98</v>
      </c>
      <c r="D22" s="16" t="s">
        <v>78</v>
      </c>
      <c r="E22" s="18">
        <v>85099.199999999997</v>
      </c>
      <c r="F22" s="18">
        <v>132733791.91166666</v>
      </c>
      <c r="G22" s="19">
        <v>6.4112686584460001E-4</v>
      </c>
      <c r="H22" s="20">
        <v>89.037064097079437</v>
      </c>
      <c r="I22" s="31">
        <v>17.807412819415887</v>
      </c>
    </row>
    <row r="23" spans="1:9" x14ac:dyDescent="0.25">
      <c r="A23" s="12" t="s">
        <v>120</v>
      </c>
      <c r="B23" s="11" t="s">
        <v>76</v>
      </c>
      <c r="C23" s="11" t="s">
        <v>99</v>
      </c>
      <c r="D23" s="11" t="s">
        <v>78</v>
      </c>
      <c r="E23" s="13">
        <v>2.9666666666666668</v>
      </c>
      <c r="F23" s="13">
        <v>132733791.91166666</v>
      </c>
      <c r="G23" s="14"/>
      <c r="H23" s="15">
        <v>3.1039456323288693E-3</v>
      </c>
      <c r="I23" s="30">
        <v>6.207891264657739E-4</v>
      </c>
    </row>
    <row r="24" spans="1:9" x14ac:dyDescent="0.25">
      <c r="A24" s="17" t="s">
        <v>120</v>
      </c>
      <c r="B24" s="16" t="s">
        <v>76</v>
      </c>
      <c r="C24" s="16" t="s">
        <v>100</v>
      </c>
      <c r="D24" s="16" t="s">
        <v>78</v>
      </c>
      <c r="E24" s="18">
        <v>64838.433333333334</v>
      </c>
      <c r="F24" s="18">
        <v>132733791.91166666</v>
      </c>
      <c r="G24" s="19">
        <v>4.8848475131700001E-4</v>
      </c>
      <c r="H24" s="20">
        <v>67.838754590577054</v>
      </c>
      <c r="I24" s="31">
        <v>13.567750918115411</v>
      </c>
    </row>
    <row r="25" spans="1:9" x14ac:dyDescent="0.25">
      <c r="A25" s="12" t="s">
        <v>120</v>
      </c>
      <c r="B25" s="11" t="s">
        <v>76</v>
      </c>
      <c r="C25" s="11" t="s">
        <v>101</v>
      </c>
      <c r="D25" s="11" t="s">
        <v>78</v>
      </c>
      <c r="E25" s="13">
        <v>0.5</v>
      </c>
      <c r="F25" s="13">
        <v>132733791.91166666</v>
      </c>
      <c r="G25" s="14"/>
      <c r="H25" s="15">
        <v>5.2313690432509029E-4</v>
      </c>
      <c r="I25" s="30">
        <v>1.0462738086501806E-4</v>
      </c>
    </row>
    <row r="26" spans="1:9" x14ac:dyDescent="0.25">
      <c r="A26" s="17" t="s">
        <v>120</v>
      </c>
      <c r="B26" s="16" t="s">
        <v>76</v>
      </c>
      <c r="C26" s="16" t="s">
        <v>104</v>
      </c>
      <c r="D26" s="16" t="s">
        <v>78</v>
      </c>
      <c r="E26" s="18">
        <v>3.0833333333333335</v>
      </c>
      <c r="F26" s="18">
        <v>132733791.91166666</v>
      </c>
      <c r="G26" s="19"/>
      <c r="H26" s="20">
        <v>3.2260109100047236E-3</v>
      </c>
      <c r="I26" s="31">
        <v>6.452021820009448E-4</v>
      </c>
    </row>
    <row r="27" spans="1:9" x14ac:dyDescent="0.25">
      <c r="A27" s="12" t="s">
        <v>120</v>
      </c>
      <c r="B27" s="11" t="s">
        <v>76</v>
      </c>
      <c r="C27" s="11" t="s">
        <v>105</v>
      </c>
      <c r="D27" s="11" t="s">
        <v>78</v>
      </c>
      <c r="E27" s="13">
        <v>14851568.75</v>
      </c>
      <c r="F27" s="13">
        <v>132733791.91166666</v>
      </c>
      <c r="G27" s="14">
        <v>0.11188988528168919</v>
      </c>
      <c r="H27" s="15">
        <v>15538.807400492489</v>
      </c>
      <c r="I27" s="30">
        <v>3107.7614800984979</v>
      </c>
    </row>
    <row r="28" spans="1:9" x14ac:dyDescent="0.25">
      <c r="A28" s="17" t="s">
        <v>120</v>
      </c>
      <c r="B28" s="16" t="s">
        <v>76</v>
      </c>
      <c r="C28" s="16" t="s">
        <v>107</v>
      </c>
      <c r="D28" s="16" t="s">
        <v>78</v>
      </c>
      <c r="E28" s="18">
        <v>827566.85</v>
      </c>
      <c r="F28" s="18">
        <v>132733791.91166666</v>
      </c>
      <c r="G28" s="19">
        <v>6.2347864705827004E-3</v>
      </c>
      <c r="H28" s="20">
        <v>865.86152006213138</v>
      </c>
      <c r="I28" s="31">
        <v>173.17230401242628</v>
      </c>
    </row>
    <row r="29" spans="1:9" x14ac:dyDescent="0.25">
      <c r="A29" s="12" t="s">
        <v>120</v>
      </c>
      <c r="B29" s="11" t="s">
        <v>76</v>
      </c>
      <c r="C29" s="11" t="s">
        <v>108</v>
      </c>
      <c r="D29" s="11" t="s">
        <v>78</v>
      </c>
      <c r="E29" s="13">
        <v>12097.25</v>
      </c>
      <c r="F29" s="13">
        <v>132733791.91166666</v>
      </c>
      <c r="G29" s="14"/>
      <c r="H29" s="15">
        <v>12.657035831693397</v>
      </c>
      <c r="I29" s="30">
        <v>2.5314071663386795</v>
      </c>
    </row>
    <row r="30" spans="1:9" x14ac:dyDescent="0.25">
      <c r="A30" s="17" t="s">
        <v>120</v>
      </c>
      <c r="B30" s="16" t="s">
        <v>76</v>
      </c>
      <c r="C30" s="16" t="s">
        <v>109</v>
      </c>
      <c r="D30" s="16" t="s">
        <v>78</v>
      </c>
      <c r="E30" s="18">
        <v>951.98333333333335</v>
      </c>
      <c r="F30" s="18">
        <v>132733791.91166666</v>
      </c>
      <c r="G30" s="19"/>
      <c r="H30" s="20">
        <v>0.99603522793816124</v>
      </c>
      <c r="I30" s="31">
        <v>0.19920704558763225</v>
      </c>
    </row>
    <row r="31" spans="1:9" x14ac:dyDescent="0.25">
      <c r="A31" s="12" t="s">
        <v>120</v>
      </c>
      <c r="B31" s="11" t="s">
        <v>76</v>
      </c>
      <c r="C31" s="11" t="s">
        <v>110</v>
      </c>
      <c r="D31" s="11" t="s">
        <v>78</v>
      </c>
      <c r="E31" s="13">
        <v>183808.46666666667</v>
      </c>
      <c r="F31" s="13">
        <v>132733791.91166666</v>
      </c>
      <c r="G31" s="14">
        <v>1.3847902935598001E-3</v>
      </c>
      <c r="H31" s="15">
        <v>192.31398448147851</v>
      </c>
      <c r="I31" s="30">
        <v>38.462796896295707</v>
      </c>
    </row>
    <row r="32" spans="1:9" x14ac:dyDescent="0.25">
      <c r="A32" s="17" t="s">
        <v>120</v>
      </c>
      <c r="B32" s="16" t="s">
        <v>76</v>
      </c>
      <c r="C32" s="16" t="s">
        <v>112</v>
      </c>
      <c r="D32" s="16" t="s">
        <v>78</v>
      </c>
      <c r="E32" s="18">
        <v>1385356.55</v>
      </c>
      <c r="F32" s="18">
        <v>132733791.91166666</v>
      </c>
      <c r="G32" s="19">
        <v>1.0437105201680201E-2</v>
      </c>
      <c r="H32" s="20">
        <v>1449.4622739069675</v>
      </c>
      <c r="I32" s="31">
        <v>289.8924547813935</v>
      </c>
    </row>
    <row r="33" spans="1:9" x14ac:dyDescent="0.25">
      <c r="A33" s="12" t="s">
        <v>120</v>
      </c>
      <c r="B33" s="11" t="s">
        <v>76</v>
      </c>
      <c r="C33" s="11" t="s">
        <v>113</v>
      </c>
      <c r="D33" s="11" t="s">
        <v>78</v>
      </c>
      <c r="E33" s="13">
        <v>26415328.216666665</v>
      </c>
      <c r="F33" s="13">
        <v>132733791.91166666</v>
      </c>
      <c r="G33" s="14">
        <v>0.1990098213591748</v>
      </c>
      <c r="H33" s="15">
        <v>27637.666059996413</v>
      </c>
      <c r="I33" s="30">
        <v>5527.5332119992827</v>
      </c>
    </row>
    <row r="34" spans="1:9" x14ac:dyDescent="0.25">
      <c r="A34" s="17" t="s">
        <v>120</v>
      </c>
      <c r="B34" s="16" t="s">
        <v>76</v>
      </c>
      <c r="C34" s="16" t="s">
        <v>115</v>
      </c>
      <c r="D34" s="16" t="s">
        <v>78</v>
      </c>
      <c r="E34" s="18">
        <v>61575.616666666669</v>
      </c>
      <c r="F34" s="18">
        <v>132733791.91166666</v>
      </c>
      <c r="G34" s="19">
        <v>4.6390309340090002E-4</v>
      </c>
      <c r="H34" s="20">
        <v>64.424954969803125</v>
      </c>
      <c r="I34" s="31">
        <v>12.884990993960626</v>
      </c>
    </row>
    <row r="35" spans="1:9" x14ac:dyDescent="0.25">
      <c r="A35" s="12" t="s">
        <v>120</v>
      </c>
      <c r="B35" s="11" t="s">
        <v>76</v>
      </c>
      <c r="C35" s="11" t="s">
        <v>116</v>
      </c>
      <c r="D35" s="11" t="s">
        <v>78</v>
      </c>
      <c r="E35" s="13">
        <v>124254.23333333334</v>
      </c>
      <c r="F35" s="13">
        <v>132733791.91166666</v>
      </c>
      <c r="G35" s="14">
        <v>9.3611605261769999E-4</v>
      </c>
      <c r="H35" s="15">
        <v>130.00394995056993</v>
      </c>
      <c r="I35" s="30">
        <v>26.000789990113987</v>
      </c>
    </row>
    <row r="36" spans="1:9" ht="15.75" thickBot="1" x14ac:dyDescent="0.3">
      <c r="A36" s="21" t="s">
        <v>120</v>
      </c>
      <c r="B36" s="22" t="s">
        <v>76</v>
      </c>
      <c r="C36" s="22" t="s">
        <v>117</v>
      </c>
      <c r="D36" s="22" t="s">
        <v>78</v>
      </c>
      <c r="E36" s="23">
        <v>1381971.95</v>
      </c>
      <c r="F36" s="23">
        <v>132733791.91166666</v>
      </c>
      <c r="G36" s="24">
        <v>1.04116060431671E-2</v>
      </c>
      <c r="H36" s="25">
        <v>1445.9210555742097</v>
      </c>
      <c r="I36" s="32">
        <v>289.18421111484196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Profit and Loss</vt:lpstr>
      <vt:lpstr>Monthly Minutes by Provider</vt:lpstr>
      <vt:lpstr>October 2025</vt:lpstr>
      <vt:lpstr>November 2025</vt:lpstr>
      <vt:lpstr>December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Jimmie Needles</cp:lastModifiedBy>
  <dcterms:created xsi:type="dcterms:W3CDTF">2026-01-29T21:52:35Z</dcterms:created>
  <dcterms:modified xsi:type="dcterms:W3CDTF">2026-01-29T22:10:00Z</dcterms:modified>
</cp:coreProperties>
</file>