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4e59ceaca19321fc/1 - J2Bookkeeping/1 - Work Documents and Templates and Calculators/"/>
    </mc:Choice>
  </mc:AlternateContent>
  <xr:revisionPtr revIDLastSave="0" documentId="8_{6BD7CB12-F698-471D-8531-E82CF404220F}" xr6:coauthVersionLast="45" xr6:coauthVersionMax="45" xr10:uidLastSave="{00000000-0000-0000-0000-000000000000}"/>
  <bookViews>
    <workbookView xWindow="28680" yWindow="-120" windowWidth="29040" windowHeight="15840" xr2:uid="{1F42EE9E-1467-B04B-9A6F-D1A0DCB0280A}"/>
  </bookViews>
  <sheets>
    <sheet name="Summary" sheetId="1" r:id="rId1"/>
    <sheet name="Fixed Assets" sheetId="3" r:id="rId2"/>
    <sheet name="Equity" sheetId="4" r:id="rId3"/>
    <sheet name="a" sheetId="2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108" i="1" l="1"/>
  <c r="N106" i="1"/>
  <c r="L106" i="1"/>
  <c r="L100" i="1"/>
  <c r="J43" i="1"/>
  <c r="S23" i="3"/>
  <c r="S21" i="3"/>
  <c r="S20" i="3"/>
  <c r="S19" i="3"/>
  <c r="S18" i="3"/>
  <c r="S17" i="3"/>
  <c r="S15" i="3"/>
  <c r="S16" i="3"/>
  <c r="S13" i="3"/>
  <c r="S12" i="3"/>
  <c r="Q21" i="3"/>
  <c r="Q20" i="3"/>
  <c r="Q19" i="3"/>
  <c r="Q18" i="3"/>
  <c r="Q17" i="3"/>
  <c r="Q16" i="3"/>
  <c r="Q15" i="3"/>
  <c r="Q14" i="3"/>
  <c r="S14" i="3" s="1"/>
  <c r="Q13" i="3"/>
  <c r="Q12" i="3"/>
  <c r="L31" i="3"/>
  <c r="L27" i="3"/>
  <c r="L23" i="3"/>
  <c r="N104" i="1" l="1"/>
  <c r="N103" i="1"/>
  <c r="N102" i="1"/>
  <c r="N101" i="1"/>
  <c r="N100" i="1"/>
  <c r="N99" i="1"/>
  <c r="N98" i="1"/>
  <c r="N97" i="1"/>
  <c r="J42" i="1"/>
  <c r="J44" i="1" s="1"/>
  <c r="J100" i="1" s="1"/>
  <c r="J82" i="1"/>
  <c r="J77" i="1"/>
  <c r="J63" i="1"/>
  <c r="J70" i="1" s="1"/>
  <c r="J68" i="1"/>
  <c r="J58" i="1"/>
  <c r="J53" i="1"/>
  <c r="J32" i="1"/>
  <c r="J31" i="1"/>
  <c r="J30" i="1"/>
  <c r="J29" i="1"/>
  <c r="J34" i="1" s="1"/>
  <c r="J25" i="1"/>
  <c r="J17" i="1"/>
  <c r="J84" i="1" l="1"/>
  <c r="J46" i="1"/>
  <c r="J86" i="1" l="1"/>
  <c r="J88" i="1"/>
  <c r="J108" i="1" l="1"/>
  <c r="N105" i="1"/>
</calcChain>
</file>

<file path=xl/sharedStrings.xml><?xml version="1.0" encoding="utf-8"?>
<sst xmlns="http://schemas.openxmlformats.org/spreadsheetml/2006/main" count="240" uniqueCount="180">
  <si>
    <t xml:space="preserve">Cleanup </t>
  </si>
  <si>
    <t>1) Get PBC documents (see detailed list, leases, loans, bank statements etc.). Without all the docs, you can't complete cleanup</t>
  </si>
  <si>
    <t xml:space="preserve">2) Make sure client is on board with accrual accounting for the Accounting System (QBO, Xero, etc.). Do Not let the tax CPA have access to Accounting System </t>
  </si>
  <si>
    <t xml:space="preserve">   or allow tax CPA to insist books and COA be on tax basis (tax accounting is THEIR job, not ours) and keeping books on accrual basis adds value to the client</t>
  </si>
  <si>
    <t>3) Pick key times for cleanup dates, so for example if its June 1, 2020, lets do a Month End tie out of Balance sheet at 12/31/19 and another Balance Sheet/P&amp;L Month End tie out at 6/30/2020</t>
  </si>
  <si>
    <t>4) In cleanup: stay very focused on the Balance Sheet key items at those dates</t>
  </si>
  <si>
    <t>For Example: at 12/31/19, use our Month End Tie Out Report, download the unadjusted Trial Balance and then determine what each Balance Sheet account should be</t>
  </si>
  <si>
    <t xml:space="preserve">   keep this simple, so what should each account be?</t>
  </si>
  <si>
    <t>Cash and Checking</t>
  </si>
  <si>
    <t>Bank Statement 12/31/19</t>
  </si>
  <si>
    <t>get this number off statement</t>
  </si>
  <si>
    <t>less</t>
  </si>
  <si>
    <t>Outstanding Checks at 12/31/19</t>
  </si>
  <si>
    <t xml:space="preserve">Plus </t>
  </si>
  <si>
    <t>Deposits in transit at 12/31/19</t>
  </si>
  <si>
    <t>This should be fairly easy to determine</t>
  </si>
  <si>
    <t>This is often 0</t>
  </si>
  <si>
    <t>This is the CORRECT cash number at 12/31/19</t>
  </si>
  <si>
    <t>Key Accounts</t>
  </si>
  <si>
    <t>Accounts Receivable</t>
  </si>
  <si>
    <t>Customer 1</t>
  </si>
  <si>
    <t>Customer 2</t>
  </si>
  <si>
    <t>Customer 3</t>
  </si>
  <si>
    <t>This is the Correct AR amount at 12/31/19</t>
  </si>
  <si>
    <t>Print the AR Aging Report at 12/31/19</t>
  </si>
  <si>
    <t>Inventory</t>
  </si>
  <si>
    <t>Print the detailed Inventory Listing at 12/31/19</t>
  </si>
  <si>
    <t>Product 1</t>
  </si>
  <si>
    <t>Product 2</t>
  </si>
  <si>
    <t>Product 3</t>
  </si>
  <si>
    <t>Product 4</t>
  </si>
  <si>
    <t xml:space="preserve"> (assuming none of owed amounts are over 90 days)</t>
  </si>
  <si>
    <t>Quantity</t>
  </si>
  <si>
    <t>Cost</t>
  </si>
  <si>
    <t>Do this in our Month End Template file</t>
  </si>
  <si>
    <t>This is the correct number for Inventory at 12/31/19</t>
  </si>
  <si>
    <t>Fixed Assets</t>
  </si>
  <si>
    <t>Land</t>
  </si>
  <si>
    <t>Building</t>
  </si>
  <si>
    <t>Equipment 1</t>
  </si>
  <si>
    <t>Equipment 2</t>
  </si>
  <si>
    <t>Equipment 3</t>
  </si>
  <si>
    <t>This is the correct number for Fixed Assets at 12/31/19</t>
  </si>
  <si>
    <t>Accumulated Depreciation</t>
  </si>
  <si>
    <t xml:space="preserve">  if there are many items you can put on a</t>
  </si>
  <si>
    <t xml:space="preserve">  separate tab in excel, one row for each items</t>
  </si>
  <si>
    <t xml:space="preserve">   (have item, date of purchase, cost, and</t>
  </si>
  <si>
    <t xml:space="preserve">   depreciable life)</t>
  </si>
  <si>
    <t>This is total fixed assets net of accumulated depreciation at 12/31/19</t>
  </si>
  <si>
    <t>Total Assets</t>
  </si>
  <si>
    <t>Accounts Payable</t>
  </si>
  <si>
    <t>Print the AP Aging report at 12/31/19</t>
  </si>
  <si>
    <t>Vendor 1</t>
  </si>
  <si>
    <t>Vendor 2</t>
  </si>
  <si>
    <t>Vendor 3</t>
  </si>
  <si>
    <t>Assets</t>
  </si>
  <si>
    <t>Liabilities</t>
  </si>
  <si>
    <t>This is the correct amount for AP at 12/31/19</t>
  </si>
  <si>
    <t>Accrued Liabilities</t>
  </si>
  <si>
    <t>Accrued Payroll</t>
  </si>
  <si>
    <t>Accrued Interest Expense</t>
  </si>
  <si>
    <t>This is number of days since last payroll at 12/31/19</t>
  </si>
  <si>
    <t>This is number of days of interest since last debt payment</t>
  </si>
  <si>
    <t>This is the correct number for Acc Liabilities at 12/31/19</t>
  </si>
  <si>
    <t>Debts</t>
  </si>
  <si>
    <t>Mortgage</t>
  </si>
  <si>
    <t>Deb 2</t>
  </si>
  <si>
    <t>Make sure you have the debt agreements and amortization schedule from bank/ this will agree to am schedule at 12/31/19</t>
  </si>
  <si>
    <t>This is the correct Debt Balance at 12/31/19</t>
  </si>
  <si>
    <t>Credit Card</t>
  </si>
  <si>
    <t>Card 1</t>
  </si>
  <si>
    <t>Card 2</t>
  </si>
  <si>
    <t>This is correct amount for Credit Card payable at 12/31/19</t>
  </si>
  <si>
    <t>Total Liabilities</t>
  </si>
  <si>
    <t>This is the total liabilities at 12/31/19.  Confirm with owners in writing that NO other debts exist</t>
  </si>
  <si>
    <t>This is total assets at 12/31/19</t>
  </si>
  <si>
    <t>Equity</t>
  </si>
  <si>
    <t>Common Stock</t>
  </si>
  <si>
    <t>Owner 1</t>
  </si>
  <si>
    <t>Owner 2</t>
  </si>
  <si>
    <t>Agree to Organizational documents</t>
  </si>
  <si>
    <t>This is total Common Stock at 12/31/19</t>
  </si>
  <si>
    <t>Retained Earnings</t>
  </si>
  <si>
    <t>Current Year net income</t>
  </si>
  <si>
    <t>This will be fixed in the system</t>
  </si>
  <si>
    <t>This comes from the 2019 P&amp;L</t>
  </si>
  <si>
    <t>This is total 2019 Net Retained Earnings</t>
  </si>
  <si>
    <t>Total Liabilities and Equity</t>
  </si>
  <si>
    <t>Total Equity</t>
  </si>
  <si>
    <t xml:space="preserve">This will always net to 0, so this is the amount we are off in cleanup </t>
  </si>
  <si>
    <t>I would make an AJE and we will need to make an AJE to fix</t>
  </si>
  <si>
    <t>Total Assets - Total Liabilities &amp; Equity</t>
  </si>
  <si>
    <t>Correct Numbers</t>
  </si>
  <si>
    <t>Column J</t>
  </si>
  <si>
    <t>Client Numbers</t>
  </si>
  <si>
    <t>Column L</t>
  </si>
  <si>
    <t>(from QBO)</t>
  </si>
  <si>
    <t>Column J - Column L</t>
  </si>
  <si>
    <t>Cash</t>
  </si>
  <si>
    <t>AR</t>
  </si>
  <si>
    <t>Acc Liab</t>
  </si>
  <si>
    <t>Credit Cards</t>
  </si>
  <si>
    <t>Notes Payable</t>
  </si>
  <si>
    <t>AJE needed. (always net to 0)</t>
  </si>
  <si>
    <t>Cur Year Expense or Income</t>
  </si>
  <si>
    <t>Cleanup Expense</t>
  </si>
  <si>
    <t>Fixed Asset Detail</t>
  </si>
  <si>
    <t>Tie Out?</t>
  </si>
  <si>
    <t>Agrees to Title Docs, Folder "Fixed Assets"</t>
  </si>
  <si>
    <t>Equipment</t>
  </si>
  <si>
    <t>Equipment 4</t>
  </si>
  <si>
    <t>Equipment 5</t>
  </si>
  <si>
    <t>Equipment 6</t>
  </si>
  <si>
    <t>Equipment 7</t>
  </si>
  <si>
    <t>Equipment 8</t>
  </si>
  <si>
    <t>Equipment 9</t>
  </si>
  <si>
    <t>Equipment 10</t>
  </si>
  <si>
    <t xml:space="preserve">Date of </t>
  </si>
  <si>
    <t>Purchase</t>
  </si>
  <si>
    <t>Depreciation</t>
  </si>
  <si>
    <t>Method</t>
  </si>
  <si>
    <t xml:space="preserve">Useful </t>
  </si>
  <si>
    <t>Life</t>
  </si>
  <si>
    <t xml:space="preserve">Annual </t>
  </si>
  <si>
    <t>GAAP</t>
  </si>
  <si>
    <t>https://www.assetworks.com/useful-life-and-depreciation/</t>
  </si>
  <si>
    <t>Immaterial, not tied out</t>
  </si>
  <si>
    <t>Agrees to purchase docs/invoice</t>
  </si>
  <si>
    <t>Straight Line</t>
  </si>
  <si>
    <t>This is the CORRECT amount</t>
  </si>
  <si>
    <t>for Fixed Assets at 12/31/19</t>
  </si>
  <si>
    <t>Amount in Accounting System</t>
  </si>
  <si>
    <t>See Fixed Asset Tab</t>
  </si>
  <si>
    <t>Equity and Retained Earnings</t>
  </si>
  <si>
    <t>AJE needed</t>
  </si>
  <si>
    <t>(Note: I wait and make one big AJE fixing all accounts at once /on summary tab as opposed to many small entries)</t>
  </si>
  <si>
    <t>Correct Amount (from above)</t>
  </si>
  <si>
    <t>Correct Accumulated Depreciation</t>
  </si>
  <si>
    <t>at 12/31/19</t>
  </si>
  <si>
    <t>59 Months</t>
  </si>
  <si>
    <t>40 Months</t>
  </si>
  <si>
    <t>60 months of Dep</t>
  </si>
  <si>
    <t>59 Months of Dep</t>
  </si>
  <si>
    <t>34 months</t>
  </si>
  <si>
    <t>19 months</t>
  </si>
  <si>
    <t>19 monts</t>
  </si>
  <si>
    <t>Equity Accounting</t>
  </si>
  <si>
    <t xml:space="preserve">LLC </t>
  </si>
  <si>
    <t>Day 1</t>
  </si>
  <si>
    <t>AJE</t>
  </si>
  <si>
    <t>Member A Distributions</t>
  </si>
  <si>
    <t>Member B Distributions</t>
  </si>
  <si>
    <t>DEBIT</t>
  </si>
  <si>
    <t>CREDIT</t>
  </si>
  <si>
    <t>End of Year 1</t>
  </si>
  <si>
    <t>$50 Distributed to each owner</t>
  </si>
  <si>
    <t>Member A Distributions (Equity Acct)</t>
  </si>
  <si>
    <t>Member B Distributions (Equity Account)</t>
  </si>
  <si>
    <t>Member A Contributions (Equity Account)</t>
  </si>
  <si>
    <t>Member B Contributions (Equity Accout)</t>
  </si>
  <si>
    <t>Summary of Equity Accounts LLC</t>
  </si>
  <si>
    <t>Member A Contributions</t>
  </si>
  <si>
    <t>Member B Contributions</t>
  </si>
  <si>
    <t>Curr Year Net Income</t>
  </si>
  <si>
    <t>Retained Eearnings</t>
  </si>
  <si>
    <t>xx</t>
  </si>
  <si>
    <t>(Net income can be closed to each member acct, but easier to leave in retained earnings)</t>
  </si>
  <si>
    <t>C Corps</t>
  </si>
  <si>
    <t>2 owners contribute $100 each at inception of company, in exchange for member interest</t>
  </si>
  <si>
    <t>2 owners contribute $100 each at inception of company, in exchange for 50 shares, par value $1</t>
  </si>
  <si>
    <t>Common Stock, 100 shares issued, $1 par</t>
  </si>
  <si>
    <t>Additional Paid in Capital</t>
  </si>
  <si>
    <t>$50 Dividend to each owner</t>
  </si>
  <si>
    <t>Dividends</t>
  </si>
  <si>
    <t>To close dividends to retained earnings</t>
  </si>
  <si>
    <t>Dividends (Equity account)</t>
  </si>
  <si>
    <t>Additional Paid in Capital (APIC)</t>
  </si>
  <si>
    <t>Summary of Equity Accounts C Corp</t>
  </si>
  <si>
    <t>Suspense</t>
  </si>
  <si>
    <t>Assets - Liabilities= Equity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</si>
</sst>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5" formatCode="&quot;$&quot;#,##0_);\(&quot;$&quot;#,##0\)"/>
  </numFmts>
  <fonts count="6" x14ac:knownFonts="1"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5" fontId="0" fillId="0" borderId="0" xfId="0" applyNumberFormat="1"/>
    <xf numFmtId="5" fontId="0" fillId="0" borderId="0" xfId="0" applyNumberFormat="1" applyAlignment="1">
      <alignment horizontal="left"/>
    </xf>
    <xf numFmtId="5" fontId="1" fillId="0" borderId="0" xfId="0" applyNumberFormat="1" applyFont="1" applyAlignment="1">
      <alignment horizontal="left"/>
    </xf>
    <xf numFmtId="5" fontId="3" fillId="0" borderId="0" xfId="0" applyNumberFormat="1" applyFont="1" applyAlignment="1">
      <alignment horizontal="left"/>
    </xf>
    <xf numFmtId="0" fontId="0" fillId="2" borderId="0" xfId="0" applyFill="1"/>
    <xf numFmtId="0" fontId="0" fillId="0" borderId="0" xfId="0" applyAlignment="1">
      <alignment horizontal="left"/>
    </xf>
    <xf numFmtId="0" fontId="2" fillId="0" borderId="0" xfId="0" applyFont="1"/>
    <xf numFmtId="0" fontId="1" fillId="0" borderId="0" xfId="0" applyFont="1"/>
    <xf numFmtId="0" fontId="2" fillId="2" borderId="0" xfId="0" applyFont="1" applyFill="1"/>
    <xf numFmtId="0" fontId="4" fillId="2" borderId="0" xfId="0" applyFont="1" applyFill="1"/>
    <xf numFmtId="14" fontId="4" fillId="2" borderId="0" xfId="0" applyNumberFormat="1" applyFont="1" applyFill="1"/>
    <xf numFmtId="17" fontId="0" fillId="0" borderId="0" xfId="0" applyNumberFormat="1" applyAlignment="1">
      <alignment horizontal="left"/>
    </xf>
    <xf numFmtId="5" fontId="2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566615</xdr:colOff>
      <xdr:row>93</xdr:row>
      <xdr:rowOff>97692</xdr:rowOff>
    </xdr:from>
    <xdr:to>
      <xdr:col>5</xdr:col>
      <xdr:colOff>166077</xdr:colOff>
      <xdr:row>101</xdr:row>
      <xdr:rowOff>156308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1E0B481-D08D-1644-8978-C1690DEE3CDD}"/>
            </a:ext>
          </a:extLst>
        </xdr:cNvPr>
        <xdr:cNvSpPr txBox="1"/>
      </xdr:nvSpPr>
      <xdr:spPr>
        <a:xfrm>
          <a:off x="1397000" y="19177000"/>
          <a:ext cx="2921000" cy="169984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Finally, </a:t>
          </a:r>
        </a:p>
        <a:p>
          <a:r>
            <a:rPr lang="en-US" sz="1100"/>
            <a:t>Once we know the Correct numbers: Column J, we compare to the numbers in QBO at 12/31/19</a:t>
          </a:r>
          <a:r>
            <a:rPr lang="en-US" sz="1100" baseline="0"/>
            <a:t> and the difference is an AJE</a:t>
          </a:r>
        </a:p>
        <a:p>
          <a:endParaRPr lang="en-US" sz="1100" baseline="0"/>
        </a:p>
        <a:p>
          <a:r>
            <a:rPr lang="en-US" sz="1100" baseline="0"/>
            <a:t>AJE must net to 0/ but it likely won't and you will have a "plug" number to an expense (I would set up an acct called cleanup expense)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1C7BAE-94D6-0340-9932-56C6A4921466}">
  <dimension ref="A1:O108"/>
  <sheetViews>
    <sheetView tabSelected="1" zoomScale="130" zoomScaleNormal="130" workbookViewId="0">
      <selection activeCell="N106" sqref="N106"/>
    </sheetView>
  </sheetViews>
  <sheetFormatPr defaultColWidth="11" defaultRowHeight="15.75" x14ac:dyDescent="0.25"/>
  <cols>
    <col min="6" max="6" width="2.375" customWidth="1"/>
    <col min="9" max="9" width="34.5" customWidth="1"/>
  </cols>
  <sheetData>
    <row r="1" spans="1:11" x14ac:dyDescent="0.25">
      <c r="A1" s="5" t="s">
        <v>0</v>
      </c>
    </row>
    <row r="3" spans="1:11" x14ac:dyDescent="0.25">
      <c r="A3" t="s">
        <v>1</v>
      </c>
    </row>
    <row r="4" spans="1:11" x14ac:dyDescent="0.25">
      <c r="A4" t="s">
        <v>2</v>
      </c>
    </row>
    <row r="5" spans="1:11" x14ac:dyDescent="0.25">
      <c r="A5" t="s">
        <v>3</v>
      </c>
    </row>
    <row r="6" spans="1:11" x14ac:dyDescent="0.25">
      <c r="A6" t="s">
        <v>4</v>
      </c>
    </row>
    <row r="7" spans="1:11" x14ac:dyDescent="0.25">
      <c r="A7" t="s">
        <v>5</v>
      </c>
    </row>
    <row r="9" spans="1:11" x14ac:dyDescent="0.25">
      <c r="B9" t="s">
        <v>6</v>
      </c>
    </row>
    <row r="10" spans="1:11" x14ac:dyDescent="0.25">
      <c r="B10" t="s">
        <v>7</v>
      </c>
      <c r="G10" t="s">
        <v>34</v>
      </c>
    </row>
    <row r="12" spans="1:11" x14ac:dyDescent="0.25">
      <c r="B12" s="5" t="s">
        <v>18</v>
      </c>
      <c r="D12" t="s">
        <v>8</v>
      </c>
      <c r="G12" t="s">
        <v>9</v>
      </c>
      <c r="J12" s="2">
        <v>10300</v>
      </c>
      <c r="K12" t="s">
        <v>10</v>
      </c>
    </row>
    <row r="13" spans="1:11" x14ac:dyDescent="0.25">
      <c r="B13" t="s">
        <v>55</v>
      </c>
      <c r="J13" s="2"/>
    </row>
    <row r="14" spans="1:11" x14ac:dyDescent="0.25">
      <c r="H14" t="s">
        <v>11</v>
      </c>
      <c r="I14" t="s">
        <v>12</v>
      </c>
      <c r="J14" s="2">
        <v>-1000</v>
      </c>
      <c r="K14" t="s">
        <v>15</v>
      </c>
    </row>
    <row r="15" spans="1:11" x14ac:dyDescent="0.25">
      <c r="H15" t="s">
        <v>13</v>
      </c>
      <c r="I15" t="s">
        <v>14</v>
      </c>
      <c r="J15" s="4">
        <v>0</v>
      </c>
      <c r="K15" t="s">
        <v>16</v>
      </c>
    </row>
    <row r="16" spans="1:11" x14ac:dyDescent="0.25">
      <c r="J16" s="2"/>
    </row>
    <row r="17" spans="4:11" x14ac:dyDescent="0.25">
      <c r="J17" s="3">
        <f>SUM(J12:J15)</f>
        <v>9300</v>
      </c>
      <c r="K17" t="s">
        <v>17</v>
      </c>
    </row>
    <row r="18" spans="4:11" x14ac:dyDescent="0.25">
      <c r="J18" s="2"/>
    </row>
    <row r="19" spans="4:11" x14ac:dyDescent="0.25">
      <c r="J19" s="2"/>
    </row>
    <row r="20" spans="4:11" x14ac:dyDescent="0.25">
      <c r="D20" t="s">
        <v>19</v>
      </c>
      <c r="G20" t="s">
        <v>24</v>
      </c>
    </row>
    <row r="21" spans="4:11" x14ac:dyDescent="0.25">
      <c r="I21" t="s">
        <v>20</v>
      </c>
      <c r="J21" s="2">
        <v>2000</v>
      </c>
    </row>
    <row r="22" spans="4:11" x14ac:dyDescent="0.25">
      <c r="I22" t="s">
        <v>21</v>
      </c>
      <c r="J22" s="2">
        <v>1000</v>
      </c>
    </row>
    <row r="23" spans="4:11" x14ac:dyDescent="0.25">
      <c r="I23" t="s">
        <v>22</v>
      </c>
      <c r="J23" s="4">
        <v>500</v>
      </c>
    </row>
    <row r="25" spans="4:11" x14ac:dyDescent="0.25">
      <c r="J25" s="3">
        <f>SUM(J21:J24)</f>
        <v>3500</v>
      </c>
      <c r="K25" t="s">
        <v>23</v>
      </c>
    </row>
    <row r="26" spans="4:11" x14ac:dyDescent="0.25">
      <c r="K26" t="s">
        <v>31</v>
      </c>
    </row>
    <row r="27" spans="4:11" x14ac:dyDescent="0.25">
      <c r="D27" t="s">
        <v>25</v>
      </c>
      <c r="G27" t="s">
        <v>26</v>
      </c>
    </row>
    <row r="28" spans="4:11" x14ac:dyDescent="0.25">
      <c r="H28" s="7" t="s">
        <v>32</v>
      </c>
      <c r="I28" s="7" t="s">
        <v>33</v>
      </c>
    </row>
    <row r="29" spans="4:11" x14ac:dyDescent="0.25">
      <c r="G29" t="s">
        <v>27</v>
      </c>
      <c r="H29" s="6">
        <v>4</v>
      </c>
      <c r="I29" s="2">
        <v>400</v>
      </c>
      <c r="J29" s="2">
        <f>H29*I29</f>
        <v>1600</v>
      </c>
    </row>
    <row r="30" spans="4:11" x14ac:dyDescent="0.25">
      <c r="G30" t="s">
        <v>28</v>
      </c>
      <c r="H30" s="6">
        <v>3</v>
      </c>
      <c r="I30" s="2">
        <v>300</v>
      </c>
      <c r="J30" s="2">
        <f t="shared" ref="J30:J32" si="0">H30*I30</f>
        <v>900</v>
      </c>
    </row>
    <row r="31" spans="4:11" x14ac:dyDescent="0.25">
      <c r="G31" t="s">
        <v>29</v>
      </c>
      <c r="H31" s="6">
        <v>2</v>
      </c>
      <c r="I31" s="2">
        <v>250</v>
      </c>
      <c r="J31" s="2">
        <f t="shared" si="0"/>
        <v>500</v>
      </c>
    </row>
    <row r="32" spans="4:11" x14ac:dyDescent="0.25">
      <c r="G32" t="s">
        <v>30</v>
      </c>
      <c r="H32" s="6">
        <v>6</v>
      </c>
      <c r="I32" s="2">
        <v>400</v>
      </c>
      <c r="J32" s="4">
        <f t="shared" si="0"/>
        <v>2400</v>
      </c>
    </row>
    <row r="34" spans="2:11" x14ac:dyDescent="0.25">
      <c r="J34" s="3">
        <f>SUM(J29:J33)</f>
        <v>5400</v>
      </c>
      <c r="K34" t="s">
        <v>35</v>
      </c>
    </row>
    <row r="36" spans="2:11" x14ac:dyDescent="0.25">
      <c r="D36" t="s">
        <v>36</v>
      </c>
    </row>
    <row r="37" spans="2:11" x14ac:dyDescent="0.25">
      <c r="D37" t="s">
        <v>44</v>
      </c>
    </row>
    <row r="38" spans="2:11" x14ac:dyDescent="0.25">
      <c r="D38" t="s">
        <v>45</v>
      </c>
      <c r="I38" t="s">
        <v>37</v>
      </c>
      <c r="J38" s="2">
        <v>400000</v>
      </c>
      <c r="K38" t="s">
        <v>132</v>
      </c>
    </row>
    <row r="39" spans="2:11" x14ac:dyDescent="0.25">
      <c r="D39" t="s">
        <v>46</v>
      </c>
      <c r="I39" t="s">
        <v>38</v>
      </c>
      <c r="J39" s="2">
        <v>200000</v>
      </c>
      <c r="K39" t="s">
        <v>132</v>
      </c>
    </row>
    <row r="40" spans="2:11" x14ac:dyDescent="0.25">
      <c r="D40" t="s">
        <v>47</v>
      </c>
      <c r="I40" t="s">
        <v>39</v>
      </c>
      <c r="J40" s="4">
        <v>245000</v>
      </c>
      <c r="K40" t="s">
        <v>132</v>
      </c>
    </row>
    <row r="42" spans="2:11" x14ac:dyDescent="0.25">
      <c r="J42" s="3">
        <f>SUM(J38:J41)</f>
        <v>845000</v>
      </c>
      <c r="K42" t="s">
        <v>42</v>
      </c>
    </row>
    <row r="43" spans="2:11" x14ac:dyDescent="0.25">
      <c r="I43" t="s">
        <v>43</v>
      </c>
      <c r="J43" s="4">
        <f>-'Fixed Assets'!S23</f>
        <v>-120591.66666666666</v>
      </c>
      <c r="K43" t="s">
        <v>132</v>
      </c>
    </row>
    <row r="44" spans="2:11" x14ac:dyDescent="0.25">
      <c r="J44" s="3">
        <f>SUM(J42:J43)</f>
        <v>724408.33333333337</v>
      </c>
      <c r="K44" t="s">
        <v>48</v>
      </c>
    </row>
    <row r="46" spans="2:11" x14ac:dyDescent="0.25">
      <c r="I46" s="7" t="s">
        <v>49</v>
      </c>
      <c r="J46" s="3">
        <f>J17+J25+J34+J44</f>
        <v>742608.33333333337</v>
      </c>
      <c r="K46" t="s">
        <v>75</v>
      </c>
    </row>
    <row r="47" spans="2:11" x14ac:dyDescent="0.25">
      <c r="B47" t="s">
        <v>56</v>
      </c>
    </row>
    <row r="48" spans="2:11" x14ac:dyDescent="0.25">
      <c r="D48" t="s">
        <v>50</v>
      </c>
      <c r="G48" t="s">
        <v>51</v>
      </c>
    </row>
    <row r="49" spans="4:11" x14ac:dyDescent="0.25">
      <c r="I49" t="s">
        <v>52</v>
      </c>
      <c r="J49" s="2">
        <v>1000</v>
      </c>
    </row>
    <row r="50" spans="4:11" x14ac:dyDescent="0.25">
      <c r="I50" t="s">
        <v>53</v>
      </c>
      <c r="J50" s="2">
        <v>1500</v>
      </c>
    </row>
    <row r="51" spans="4:11" x14ac:dyDescent="0.25">
      <c r="I51" t="s">
        <v>54</v>
      </c>
      <c r="J51" s="4">
        <v>2500</v>
      </c>
    </row>
    <row r="52" spans="4:11" x14ac:dyDescent="0.25">
      <c r="J52" s="2"/>
    </row>
    <row r="53" spans="4:11" x14ac:dyDescent="0.25">
      <c r="J53" s="3">
        <f>SUM(J49:J52)</f>
        <v>5000</v>
      </c>
      <c r="K53" t="s">
        <v>57</v>
      </c>
    </row>
    <row r="54" spans="4:11" x14ac:dyDescent="0.25">
      <c r="J54" s="2"/>
    </row>
    <row r="55" spans="4:11" x14ac:dyDescent="0.25">
      <c r="D55" t="s">
        <v>58</v>
      </c>
      <c r="I55" t="s">
        <v>59</v>
      </c>
      <c r="J55" s="2">
        <v>2000</v>
      </c>
      <c r="K55" t="s">
        <v>61</v>
      </c>
    </row>
    <row r="56" spans="4:11" x14ac:dyDescent="0.25">
      <c r="I56" t="s">
        <v>60</v>
      </c>
      <c r="J56" s="4">
        <v>6000</v>
      </c>
      <c r="K56" t="s">
        <v>62</v>
      </c>
    </row>
    <row r="58" spans="4:11" x14ac:dyDescent="0.25">
      <c r="J58" s="3">
        <f>SUM(J55:J57)</f>
        <v>8000</v>
      </c>
      <c r="K58" t="s">
        <v>63</v>
      </c>
    </row>
    <row r="59" spans="4:11" x14ac:dyDescent="0.25">
      <c r="J59" s="2"/>
    </row>
    <row r="60" spans="4:11" x14ac:dyDescent="0.25">
      <c r="D60" t="s">
        <v>69</v>
      </c>
      <c r="I60" t="s">
        <v>70</v>
      </c>
      <c r="J60" s="2">
        <v>4000</v>
      </c>
    </row>
    <row r="61" spans="4:11" x14ac:dyDescent="0.25">
      <c r="I61" t="s">
        <v>71</v>
      </c>
      <c r="J61" s="4">
        <v>2000</v>
      </c>
    </row>
    <row r="62" spans="4:11" x14ac:dyDescent="0.25">
      <c r="J62" s="3"/>
    </row>
    <row r="63" spans="4:11" x14ac:dyDescent="0.25">
      <c r="J63" s="3">
        <f>SUM(J60:J62)</f>
        <v>6000</v>
      </c>
      <c r="K63" t="s">
        <v>72</v>
      </c>
    </row>
    <row r="65" spans="2:11" x14ac:dyDescent="0.25">
      <c r="D65" t="s">
        <v>64</v>
      </c>
      <c r="I65" t="s">
        <v>65</v>
      </c>
      <c r="J65" s="2">
        <v>200000</v>
      </c>
      <c r="K65" t="s">
        <v>67</v>
      </c>
    </row>
    <row r="66" spans="2:11" x14ac:dyDescent="0.25">
      <c r="I66" t="s">
        <v>66</v>
      </c>
      <c r="J66" s="4">
        <v>50000</v>
      </c>
      <c r="K66" t="s">
        <v>67</v>
      </c>
    </row>
    <row r="68" spans="2:11" x14ac:dyDescent="0.25">
      <c r="J68" s="3">
        <f>SUM(J65:J67)</f>
        <v>250000</v>
      </c>
      <c r="K68" t="s">
        <v>68</v>
      </c>
    </row>
    <row r="70" spans="2:11" x14ac:dyDescent="0.25">
      <c r="I70" s="7" t="s">
        <v>73</v>
      </c>
      <c r="J70" s="3">
        <f>J53+J58+J63+J68</f>
        <v>269000</v>
      </c>
      <c r="K70" t="s">
        <v>74</v>
      </c>
    </row>
    <row r="73" spans="2:11" x14ac:dyDescent="0.25">
      <c r="B73" t="s">
        <v>76</v>
      </c>
      <c r="J73" s="2"/>
    </row>
    <row r="74" spans="2:11" x14ac:dyDescent="0.25">
      <c r="D74" t="s">
        <v>77</v>
      </c>
      <c r="I74" t="s">
        <v>78</v>
      </c>
      <c r="J74" s="2">
        <v>1000</v>
      </c>
      <c r="K74" t="s">
        <v>80</v>
      </c>
    </row>
    <row r="75" spans="2:11" x14ac:dyDescent="0.25">
      <c r="I75" t="s">
        <v>79</v>
      </c>
      <c r="J75" s="2">
        <v>1000</v>
      </c>
      <c r="K75" t="s">
        <v>80</v>
      </c>
    </row>
    <row r="76" spans="2:11" x14ac:dyDescent="0.25">
      <c r="J76" s="2"/>
    </row>
    <row r="77" spans="2:11" x14ac:dyDescent="0.25">
      <c r="J77" s="3">
        <f>SUM(J74:J76)</f>
        <v>2000</v>
      </c>
      <c r="K77" t="s">
        <v>81</v>
      </c>
    </row>
    <row r="78" spans="2:11" x14ac:dyDescent="0.25">
      <c r="J78" s="2"/>
    </row>
    <row r="79" spans="2:11" x14ac:dyDescent="0.25">
      <c r="I79" t="s">
        <v>82</v>
      </c>
      <c r="J79" s="2">
        <v>350000</v>
      </c>
      <c r="K79" t="s">
        <v>84</v>
      </c>
    </row>
    <row r="80" spans="2:11" x14ac:dyDescent="0.25">
      <c r="I80" t="s">
        <v>83</v>
      </c>
      <c r="J80" s="4">
        <v>120000</v>
      </c>
      <c r="K80" t="s">
        <v>85</v>
      </c>
    </row>
    <row r="81" spans="9:14" x14ac:dyDescent="0.25">
      <c r="J81" s="2"/>
    </row>
    <row r="82" spans="9:14" x14ac:dyDescent="0.25">
      <c r="J82" s="3">
        <f>SUM(J79:J81)</f>
        <v>470000</v>
      </c>
      <c r="K82" t="s">
        <v>86</v>
      </c>
    </row>
    <row r="83" spans="9:14" x14ac:dyDescent="0.25">
      <c r="J83" s="2"/>
      <c r="L83" s="1"/>
    </row>
    <row r="84" spans="9:14" x14ac:dyDescent="0.25">
      <c r="I84" t="s">
        <v>88</v>
      </c>
      <c r="J84" s="3">
        <f>J77+J82</f>
        <v>472000</v>
      </c>
    </row>
    <row r="85" spans="9:14" x14ac:dyDescent="0.25">
      <c r="J85" s="2"/>
    </row>
    <row r="86" spans="9:14" x14ac:dyDescent="0.25">
      <c r="I86" t="s">
        <v>87</v>
      </c>
      <c r="J86" s="3">
        <f>J70+J84</f>
        <v>741000</v>
      </c>
    </row>
    <row r="88" spans="9:14" x14ac:dyDescent="0.25">
      <c r="I88" t="s">
        <v>91</v>
      </c>
      <c r="J88" s="2">
        <f>J46-J86</f>
        <v>1608.3333333333721</v>
      </c>
      <c r="K88" t="s">
        <v>89</v>
      </c>
    </row>
    <row r="89" spans="9:14" x14ac:dyDescent="0.25">
      <c r="K89" t="s">
        <v>90</v>
      </c>
    </row>
    <row r="92" spans="9:14" x14ac:dyDescent="0.25">
      <c r="J92" s="8" t="s">
        <v>92</v>
      </c>
      <c r="L92" s="8" t="s">
        <v>94</v>
      </c>
      <c r="N92" s="8" t="s">
        <v>103</v>
      </c>
    </row>
    <row r="94" spans="9:14" x14ac:dyDescent="0.25">
      <c r="J94" t="s">
        <v>93</v>
      </c>
      <c r="L94" t="s">
        <v>95</v>
      </c>
      <c r="N94" t="s">
        <v>97</v>
      </c>
    </row>
    <row r="95" spans="9:14" x14ac:dyDescent="0.25">
      <c r="L95" t="s">
        <v>96</v>
      </c>
    </row>
    <row r="96" spans="9:14" x14ac:dyDescent="0.25">
      <c r="I96" t="s">
        <v>178</v>
      </c>
    </row>
    <row r="97" spans="9:15" x14ac:dyDescent="0.25">
      <c r="I97" t="s">
        <v>98</v>
      </c>
      <c r="J97" s="2">
        <v>9300</v>
      </c>
      <c r="K97" s="2"/>
      <c r="L97" s="2">
        <v>10000</v>
      </c>
      <c r="M97" s="2"/>
      <c r="N97" s="2">
        <f>J97-L97</f>
        <v>-700</v>
      </c>
      <c r="O97" t="s">
        <v>98</v>
      </c>
    </row>
    <row r="98" spans="9:15" x14ac:dyDescent="0.25">
      <c r="I98" t="s">
        <v>99</v>
      </c>
      <c r="J98" s="2">
        <v>3500</v>
      </c>
      <c r="K98" s="2"/>
      <c r="L98" s="2">
        <v>3500</v>
      </c>
      <c r="M98" s="2"/>
      <c r="N98" s="2">
        <f t="shared" ref="N98:N106" si="1">J98-L98</f>
        <v>0</v>
      </c>
      <c r="O98" t="s">
        <v>99</v>
      </c>
    </row>
    <row r="99" spans="9:15" x14ac:dyDescent="0.25">
      <c r="I99" t="s">
        <v>25</v>
      </c>
      <c r="J99" s="2">
        <v>5400</v>
      </c>
      <c r="K99" s="2"/>
      <c r="L99" s="2">
        <v>4500</v>
      </c>
      <c r="M99" s="2"/>
      <c r="N99" s="2">
        <f t="shared" si="1"/>
        <v>900</v>
      </c>
      <c r="O99" t="s">
        <v>25</v>
      </c>
    </row>
    <row r="100" spans="9:15" x14ac:dyDescent="0.25">
      <c r="I100" t="s">
        <v>36</v>
      </c>
      <c r="J100" s="2">
        <f>J44</f>
        <v>724408.33333333337</v>
      </c>
      <c r="K100" s="2"/>
      <c r="L100" s="2">
        <f>700000-20600+8</f>
        <v>679408</v>
      </c>
      <c r="M100" s="2"/>
      <c r="N100" s="2">
        <f t="shared" si="1"/>
        <v>45000.333333333372</v>
      </c>
      <c r="O100" t="s">
        <v>36</v>
      </c>
    </row>
    <row r="101" spans="9:15" x14ac:dyDescent="0.25">
      <c r="I101" t="s">
        <v>50</v>
      </c>
      <c r="J101" s="2">
        <v>-5000</v>
      </c>
      <c r="K101" s="2"/>
      <c r="L101" s="2">
        <v>-6000</v>
      </c>
      <c r="M101" s="2"/>
      <c r="N101" s="2">
        <f t="shared" si="1"/>
        <v>1000</v>
      </c>
      <c r="O101" t="s">
        <v>50</v>
      </c>
    </row>
    <row r="102" spans="9:15" x14ac:dyDescent="0.25">
      <c r="I102" t="s">
        <v>100</v>
      </c>
      <c r="J102" s="2">
        <v>-8000</v>
      </c>
      <c r="K102" s="2"/>
      <c r="L102" s="2">
        <v>0</v>
      </c>
      <c r="M102" s="2"/>
      <c r="N102" s="2">
        <f t="shared" si="1"/>
        <v>-8000</v>
      </c>
      <c r="O102" t="s">
        <v>100</v>
      </c>
    </row>
    <row r="103" spans="9:15" x14ac:dyDescent="0.25">
      <c r="I103" t="s">
        <v>101</v>
      </c>
      <c r="J103" s="2">
        <v>-6000</v>
      </c>
      <c r="K103" s="2"/>
      <c r="L103" s="2">
        <v>0</v>
      </c>
      <c r="M103" s="2"/>
      <c r="N103" s="2">
        <f t="shared" si="1"/>
        <v>-6000</v>
      </c>
      <c r="O103" t="s">
        <v>101</v>
      </c>
    </row>
    <row r="104" spans="9:15" x14ac:dyDescent="0.25">
      <c r="I104" t="s">
        <v>102</v>
      </c>
      <c r="J104" s="2">
        <v>-250000</v>
      </c>
      <c r="K104" s="2"/>
      <c r="L104" s="2">
        <v>-240000</v>
      </c>
      <c r="M104" s="2"/>
      <c r="N104" s="2">
        <f t="shared" si="1"/>
        <v>-10000</v>
      </c>
      <c r="O104" t="s">
        <v>102</v>
      </c>
    </row>
    <row r="105" spans="9:15" x14ac:dyDescent="0.25">
      <c r="I105" t="s">
        <v>133</v>
      </c>
      <c r="J105" s="2">
        <v>-352000</v>
      </c>
      <c r="L105" s="2">
        <v>-352000</v>
      </c>
      <c r="N105" s="2">
        <f t="shared" si="1"/>
        <v>0</v>
      </c>
      <c r="O105" t="s">
        <v>76</v>
      </c>
    </row>
    <row r="106" spans="9:15" x14ac:dyDescent="0.25">
      <c r="I106" t="s">
        <v>104</v>
      </c>
      <c r="J106" s="2">
        <v>-121608</v>
      </c>
      <c r="L106" s="2">
        <f>-(121608-22200)</f>
        <v>-99408</v>
      </c>
      <c r="N106" s="2">
        <f t="shared" si="1"/>
        <v>-22200</v>
      </c>
      <c r="O106" t="s">
        <v>105</v>
      </c>
    </row>
    <row r="108" spans="9:15" x14ac:dyDescent="0.25">
      <c r="J108" s="1">
        <f>SUM(J97:J107)</f>
        <v>0.33333333337213844</v>
      </c>
      <c r="N108" s="2">
        <f>SUM(N97:N107)</f>
        <v>0.33333333337213844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9C4475-92E4-BA46-8477-E8C8C3EFC1B4}">
  <dimension ref="A1:T33"/>
  <sheetViews>
    <sheetView zoomScale="130" zoomScaleNormal="130" workbookViewId="0">
      <selection activeCell="M32" sqref="M32"/>
    </sheetView>
  </sheetViews>
  <sheetFormatPr defaultColWidth="11" defaultRowHeight="15.75" x14ac:dyDescent="0.25"/>
  <cols>
    <col min="1" max="1" width="18.375" bestFit="1" customWidth="1"/>
    <col min="2" max="2" width="2.125" customWidth="1"/>
    <col min="3" max="3" width="1.875" customWidth="1"/>
    <col min="5" max="5" width="18.125" customWidth="1"/>
    <col min="7" max="7" width="2.375" customWidth="1"/>
    <col min="8" max="8" width="11.625" bestFit="1" customWidth="1"/>
    <col min="9" max="9" width="2.375" customWidth="1"/>
    <col min="11" max="11" width="2.375" customWidth="1"/>
    <col min="18" max="18" width="4.125" customWidth="1"/>
    <col min="19" max="19" width="30.375" bestFit="1" customWidth="1"/>
  </cols>
  <sheetData>
    <row r="1" spans="1:20" ht="18.75" x14ac:dyDescent="0.3">
      <c r="A1" s="10" t="s">
        <v>106</v>
      </c>
    </row>
    <row r="2" spans="1:20" ht="18.75" x14ac:dyDescent="0.3">
      <c r="A2" s="11">
        <v>43830</v>
      </c>
      <c r="Q2" s="8" t="s">
        <v>125</v>
      </c>
    </row>
    <row r="3" spans="1:20" ht="18.75" x14ac:dyDescent="0.3">
      <c r="A3" s="11"/>
    </row>
    <row r="4" spans="1:20" x14ac:dyDescent="0.25">
      <c r="Q4" s="5" t="s">
        <v>124</v>
      </c>
    </row>
    <row r="5" spans="1:20" x14ac:dyDescent="0.25">
      <c r="F5" s="9" t="s">
        <v>117</v>
      </c>
      <c r="H5" s="5" t="s">
        <v>119</v>
      </c>
      <c r="J5" s="5" t="s">
        <v>121</v>
      </c>
      <c r="Q5" s="5" t="s">
        <v>123</v>
      </c>
      <c r="S5" s="5" t="s">
        <v>137</v>
      </c>
    </row>
    <row r="6" spans="1:20" x14ac:dyDescent="0.25">
      <c r="F6" s="9" t="s">
        <v>118</v>
      </c>
      <c r="H6" s="5" t="s">
        <v>120</v>
      </c>
      <c r="J6" s="5" t="s">
        <v>122</v>
      </c>
      <c r="L6" s="5" t="s">
        <v>33</v>
      </c>
      <c r="M6" s="5" t="s">
        <v>107</v>
      </c>
      <c r="Q6" s="5" t="s">
        <v>119</v>
      </c>
      <c r="S6" s="5" t="s">
        <v>138</v>
      </c>
    </row>
    <row r="8" spans="1:20" x14ac:dyDescent="0.25">
      <c r="E8" t="s">
        <v>37</v>
      </c>
      <c r="F8" s="12">
        <v>42005</v>
      </c>
      <c r="L8" s="2">
        <v>400000</v>
      </c>
      <c r="M8" t="s">
        <v>108</v>
      </c>
    </row>
    <row r="9" spans="1:20" x14ac:dyDescent="0.25">
      <c r="E9" t="s">
        <v>38</v>
      </c>
      <c r="F9" s="12">
        <v>42005</v>
      </c>
      <c r="L9" s="2">
        <v>200000</v>
      </c>
      <c r="M9" t="s">
        <v>108</v>
      </c>
    </row>
    <row r="10" spans="1:20" x14ac:dyDescent="0.25">
      <c r="F10" s="6"/>
    </row>
    <row r="11" spans="1:20" x14ac:dyDescent="0.25">
      <c r="D11" t="s">
        <v>109</v>
      </c>
      <c r="F11" s="6"/>
    </row>
    <row r="12" spans="1:20" x14ac:dyDescent="0.25">
      <c r="E12" t="s">
        <v>39</v>
      </c>
      <c r="F12" s="12">
        <v>42005</v>
      </c>
      <c r="H12" t="s">
        <v>128</v>
      </c>
      <c r="J12" s="6">
        <v>5</v>
      </c>
      <c r="L12" s="2">
        <v>40000</v>
      </c>
      <c r="M12" t="s">
        <v>127</v>
      </c>
      <c r="Q12" s="2">
        <f>L12/J12</f>
        <v>8000</v>
      </c>
      <c r="S12" s="2">
        <f>Q12*5</f>
        <v>40000</v>
      </c>
      <c r="T12" t="s">
        <v>141</v>
      </c>
    </row>
    <row r="13" spans="1:20" x14ac:dyDescent="0.25">
      <c r="E13" t="s">
        <v>40</v>
      </c>
      <c r="F13" s="12">
        <v>42036</v>
      </c>
      <c r="H13" t="s">
        <v>128</v>
      </c>
      <c r="J13" s="6">
        <v>5</v>
      </c>
      <c r="L13" s="2">
        <v>10000</v>
      </c>
      <c r="M13" t="s">
        <v>127</v>
      </c>
      <c r="Q13" s="2">
        <f t="shared" ref="Q13:Q21" si="0">L13/J13</f>
        <v>2000</v>
      </c>
      <c r="S13" s="2">
        <f>(Q13/12)*59</f>
        <v>9833.3333333333321</v>
      </c>
      <c r="T13" t="s">
        <v>142</v>
      </c>
    </row>
    <row r="14" spans="1:20" x14ac:dyDescent="0.25">
      <c r="E14" t="s">
        <v>41</v>
      </c>
      <c r="F14" s="12">
        <v>42036</v>
      </c>
      <c r="H14" t="s">
        <v>128</v>
      </c>
      <c r="J14" s="6">
        <v>5</v>
      </c>
      <c r="L14" s="2">
        <v>4000</v>
      </c>
      <c r="M14" t="s">
        <v>126</v>
      </c>
      <c r="Q14" s="2">
        <f t="shared" si="0"/>
        <v>800</v>
      </c>
      <c r="S14" s="2">
        <f t="shared" ref="S14" si="1">(Q14/12)*59</f>
        <v>3933.3333333333335</v>
      </c>
      <c r="T14" t="s">
        <v>139</v>
      </c>
    </row>
    <row r="15" spans="1:20" x14ac:dyDescent="0.25">
      <c r="E15" t="s">
        <v>110</v>
      </c>
      <c r="F15" s="12">
        <v>42036</v>
      </c>
      <c r="H15" t="s">
        <v>128</v>
      </c>
      <c r="J15" s="6">
        <v>10</v>
      </c>
      <c r="L15" s="2">
        <v>1000</v>
      </c>
      <c r="M15" t="s">
        <v>126</v>
      </c>
      <c r="Q15" s="2">
        <f t="shared" si="0"/>
        <v>100</v>
      </c>
      <c r="S15" s="2">
        <f>(Q15/12)*59</f>
        <v>491.66666666666669</v>
      </c>
      <c r="T15" t="s">
        <v>139</v>
      </c>
    </row>
    <row r="16" spans="1:20" x14ac:dyDescent="0.25">
      <c r="E16" t="s">
        <v>111</v>
      </c>
      <c r="F16" s="12">
        <v>42614</v>
      </c>
      <c r="H16" t="s">
        <v>128</v>
      </c>
      <c r="J16" s="6">
        <v>10</v>
      </c>
      <c r="L16" s="2">
        <v>80000</v>
      </c>
      <c r="M16" t="s">
        <v>127</v>
      </c>
      <c r="Q16" s="2">
        <f t="shared" si="0"/>
        <v>8000</v>
      </c>
      <c r="S16" s="2">
        <f>(Q16/12)*40</f>
        <v>26666.666666666664</v>
      </c>
      <c r="T16" t="s">
        <v>140</v>
      </c>
    </row>
    <row r="17" spans="5:20" x14ac:dyDescent="0.25">
      <c r="E17" t="s">
        <v>112</v>
      </c>
      <c r="F17" s="12">
        <v>42795</v>
      </c>
      <c r="H17" t="s">
        <v>128</v>
      </c>
      <c r="J17" s="6">
        <v>15</v>
      </c>
      <c r="L17" s="2">
        <v>60000</v>
      </c>
      <c r="M17" t="s">
        <v>127</v>
      </c>
      <c r="Q17" s="2">
        <f t="shared" si="0"/>
        <v>4000</v>
      </c>
      <c r="S17" s="2">
        <f>(Q17/12)*34</f>
        <v>11333.333333333332</v>
      </c>
      <c r="T17" t="s">
        <v>143</v>
      </c>
    </row>
    <row r="18" spans="5:20" x14ac:dyDescent="0.25">
      <c r="E18" t="s">
        <v>113</v>
      </c>
      <c r="F18" s="12">
        <v>42795</v>
      </c>
      <c r="H18" t="s">
        <v>128</v>
      </c>
      <c r="J18" s="6">
        <v>5</v>
      </c>
      <c r="L18" s="2">
        <v>20000</v>
      </c>
      <c r="M18" t="s">
        <v>127</v>
      </c>
      <c r="Q18" s="2">
        <f t="shared" si="0"/>
        <v>4000</v>
      </c>
      <c r="S18" s="2">
        <f t="shared" ref="S18:S21" si="2">(Q18/12)*34</f>
        <v>11333.333333333332</v>
      </c>
      <c r="T18" t="s">
        <v>143</v>
      </c>
    </row>
    <row r="19" spans="5:20" x14ac:dyDescent="0.25">
      <c r="E19" t="s">
        <v>114</v>
      </c>
      <c r="F19" s="12">
        <v>42795</v>
      </c>
      <c r="H19" t="s">
        <v>128</v>
      </c>
      <c r="J19" s="6">
        <v>5</v>
      </c>
      <c r="L19" s="2">
        <v>10000</v>
      </c>
      <c r="M19" t="s">
        <v>127</v>
      </c>
      <c r="Q19" s="2">
        <f t="shared" si="0"/>
        <v>2000</v>
      </c>
      <c r="S19" s="2">
        <f t="shared" si="2"/>
        <v>5666.6666666666661</v>
      </c>
      <c r="T19" t="s">
        <v>143</v>
      </c>
    </row>
    <row r="20" spans="5:20" x14ac:dyDescent="0.25">
      <c r="E20" t="s">
        <v>115</v>
      </c>
      <c r="F20" s="12">
        <v>43252</v>
      </c>
      <c r="H20" t="s">
        <v>128</v>
      </c>
      <c r="J20" s="6">
        <v>5</v>
      </c>
      <c r="L20" s="2">
        <v>8000</v>
      </c>
      <c r="M20" t="s">
        <v>127</v>
      </c>
      <c r="Q20" s="2">
        <f t="shared" si="0"/>
        <v>1600</v>
      </c>
      <c r="S20" s="2">
        <f t="shared" si="2"/>
        <v>4533.3333333333339</v>
      </c>
      <c r="T20" t="s">
        <v>144</v>
      </c>
    </row>
    <row r="21" spans="5:20" x14ac:dyDescent="0.25">
      <c r="E21" t="s">
        <v>116</v>
      </c>
      <c r="F21" s="12">
        <v>43252</v>
      </c>
      <c r="H21" t="s">
        <v>128</v>
      </c>
      <c r="J21" s="6">
        <v>5</v>
      </c>
      <c r="L21" s="2">
        <v>12000</v>
      </c>
      <c r="M21" t="s">
        <v>127</v>
      </c>
      <c r="Q21" s="2">
        <f t="shared" si="0"/>
        <v>2400</v>
      </c>
      <c r="S21" s="2">
        <f t="shared" si="2"/>
        <v>6800</v>
      </c>
      <c r="T21" t="s">
        <v>145</v>
      </c>
    </row>
    <row r="22" spans="5:20" x14ac:dyDescent="0.25">
      <c r="F22" s="6"/>
    </row>
    <row r="23" spans="5:20" x14ac:dyDescent="0.25">
      <c r="L23" s="13">
        <f>SUM(L12:L22)</f>
        <v>245000</v>
      </c>
      <c r="M23" t="s">
        <v>129</v>
      </c>
      <c r="S23" s="2">
        <f>SUM(S12:S22)</f>
        <v>120591.66666666666</v>
      </c>
    </row>
    <row r="24" spans="5:20" x14ac:dyDescent="0.25">
      <c r="M24" t="s">
        <v>130</v>
      </c>
    </row>
    <row r="26" spans="5:20" x14ac:dyDescent="0.25">
      <c r="L26" s="2"/>
    </row>
    <row r="27" spans="5:20" x14ac:dyDescent="0.25">
      <c r="L27" s="2">
        <f>L23</f>
        <v>245000</v>
      </c>
      <c r="M27" t="s">
        <v>136</v>
      </c>
    </row>
    <row r="28" spans="5:20" x14ac:dyDescent="0.25">
      <c r="L28" s="2"/>
    </row>
    <row r="29" spans="5:20" x14ac:dyDescent="0.25">
      <c r="L29" s="4">
        <v>200000</v>
      </c>
      <c r="M29" t="s">
        <v>131</v>
      </c>
    </row>
    <row r="30" spans="5:20" x14ac:dyDescent="0.25">
      <c r="L30" s="2"/>
    </row>
    <row r="31" spans="5:20" x14ac:dyDescent="0.25">
      <c r="L31" s="2">
        <f>L27-L29</f>
        <v>45000</v>
      </c>
      <c r="M31" s="5" t="s">
        <v>134</v>
      </c>
    </row>
    <row r="32" spans="5:20" x14ac:dyDescent="0.25">
      <c r="L32" s="2"/>
      <c r="M32" t="s">
        <v>135</v>
      </c>
    </row>
    <row r="33" spans="12:12" x14ac:dyDescent="0.25">
      <c r="L33" s="2"/>
    </row>
  </sheetData>
  <phoneticPr fontId="5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0216B4-1DD4-A74E-AC1C-3ECB8B4C8CD1}">
  <dimension ref="A1:J57"/>
  <sheetViews>
    <sheetView zoomScale="150" zoomScaleNormal="150" workbookViewId="0">
      <selection activeCell="F2" sqref="F2"/>
    </sheetView>
  </sheetViews>
  <sheetFormatPr defaultColWidth="11" defaultRowHeight="15.75" x14ac:dyDescent="0.25"/>
  <cols>
    <col min="1" max="1" width="15.625" bestFit="1" customWidth="1"/>
    <col min="6" max="6" width="35.625" bestFit="1" customWidth="1"/>
    <col min="7" max="7" width="3.375" customWidth="1"/>
  </cols>
  <sheetData>
    <row r="1" spans="1:10" x14ac:dyDescent="0.25">
      <c r="A1" s="5" t="s">
        <v>146</v>
      </c>
      <c r="F1" t="s">
        <v>179</v>
      </c>
    </row>
    <row r="3" spans="1:10" x14ac:dyDescent="0.25">
      <c r="A3" s="5" t="s">
        <v>147</v>
      </c>
    </row>
    <row r="5" spans="1:10" x14ac:dyDescent="0.25">
      <c r="C5" t="s">
        <v>148</v>
      </c>
      <c r="E5" s="8" t="s">
        <v>168</v>
      </c>
    </row>
    <row r="7" spans="1:10" x14ac:dyDescent="0.25">
      <c r="E7" s="5" t="s">
        <v>149</v>
      </c>
      <c r="H7" s="5" t="s">
        <v>152</v>
      </c>
      <c r="I7" s="5" t="s">
        <v>153</v>
      </c>
    </row>
    <row r="9" spans="1:10" x14ac:dyDescent="0.25">
      <c r="E9" t="s">
        <v>98</v>
      </c>
      <c r="H9" s="2">
        <v>200</v>
      </c>
      <c r="I9" s="2"/>
      <c r="J9" s="2"/>
    </row>
    <row r="10" spans="1:10" x14ac:dyDescent="0.25">
      <c r="F10" t="s">
        <v>158</v>
      </c>
      <c r="H10" s="2"/>
      <c r="I10" s="2">
        <v>100</v>
      </c>
      <c r="J10" s="2"/>
    </row>
    <row r="11" spans="1:10" x14ac:dyDescent="0.25">
      <c r="F11" t="s">
        <v>159</v>
      </c>
      <c r="H11" s="2"/>
      <c r="I11" s="2">
        <v>100</v>
      </c>
      <c r="J11" s="2"/>
    </row>
    <row r="12" spans="1:10" x14ac:dyDescent="0.25">
      <c r="H12" s="2"/>
      <c r="I12" s="2"/>
      <c r="J12" s="2"/>
    </row>
    <row r="13" spans="1:10" x14ac:dyDescent="0.25">
      <c r="C13" t="s">
        <v>154</v>
      </c>
      <c r="E13" s="8" t="s">
        <v>155</v>
      </c>
      <c r="H13" s="2"/>
      <c r="I13" s="2"/>
      <c r="J13" s="2"/>
    </row>
    <row r="14" spans="1:10" x14ac:dyDescent="0.25">
      <c r="H14" s="2"/>
      <c r="I14" s="2"/>
      <c r="J14" s="2"/>
    </row>
    <row r="15" spans="1:10" x14ac:dyDescent="0.25">
      <c r="E15" t="s">
        <v>156</v>
      </c>
      <c r="H15" s="2">
        <v>50</v>
      </c>
      <c r="I15" s="2"/>
      <c r="J15" s="2"/>
    </row>
    <row r="16" spans="1:10" x14ac:dyDescent="0.25">
      <c r="E16" t="s">
        <v>157</v>
      </c>
      <c r="H16" s="2">
        <v>50</v>
      </c>
      <c r="I16" s="2"/>
      <c r="J16" s="2"/>
    </row>
    <row r="17" spans="1:10" x14ac:dyDescent="0.25">
      <c r="F17" t="s">
        <v>98</v>
      </c>
      <c r="H17" s="2"/>
      <c r="I17" s="2">
        <v>100</v>
      </c>
      <c r="J17" s="2"/>
    </row>
    <row r="18" spans="1:10" x14ac:dyDescent="0.25">
      <c r="H18" s="2"/>
      <c r="I18" s="2"/>
      <c r="J18" s="2"/>
    </row>
    <row r="19" spans="1:10" x14ac:dyDescent="0.25">
      <c r="H19" s="2"/>
      <c r="I19" s="2"/>
      <c r="J19" s="2"/>
    </row>
    <row r="20" spans="1:10" x14ac:dyDescent="0.25">
      <c r="D20" s="8" t="s">
        <v>160</v>
      </c>
      <c r="H20" s="2"/>
      <c r="I20" s="2"/>
      <c r="J20" s="2"/>
    </row>
    <row r="21" spans="1:10" x14ac:dyDescent="0.25">
      <c r="H21" s="2"/>
      <c r="I21" s="2"/>
      <c r="J21" s="2"/>
    </row>
    <row r="22" spans="1:10" x14ac:dyDescent="0.25">
      <c r="E22" t="s">
        <v>161</v>
      </c>
      <c r="I22" s="2">
        <v>100</v>
      </c>
      <c r="J22" s="2"/>
    </row>
    <row r="23" spans="1:10" x14ac:dyDescent="0.25">
      <c r="E23" t="s">
        <v>150</v>
      </c>
      <c r="H23" s="2">
        <v>50</v>
      </c>
      <c r="I23" s="2"/>
      <c r="J23" s="2"/>
    </row>
    <row r="24" spans="1:10" x14ac:dyDescent="0.25">
      <c r="E24" t="s">
        <v>162</v>
      </c>
      <c r="H24" s="2"/>
      <c r="I24" s="2">
        <v>100</v>
      </c>
      <c r="J24" s="2"/>
    </row>
    <row r="25" spans="1:10" x14ac:dyDescent="0.25">
      <c r="E25" t="s">
        <v>151</v>
      </c>
      <c r="H25" s="2">
        <v>50</v>
      </c>
    </row>
    <row r="26" spans="1:10" x14ac:dyDescent="0.25">
      <c r="E26" t="s">
        <v>163</v>
      </c>
      <c r="I26" t="s">
        <v>165</v>
      </c>
    </row>
    <row r="27" spans="1:10" x14ac:dyDescent="0.25">
      <c r="E27" t="s">
        <v>164</v>
      </c>
      <c r="I27" t="s">
        <v>165</v>
      </c>
    </row>
    <row r="29" spans="1:10" x14ac:dyDescent="0.25">
      <c r="E29" t="s">
        <v>166</v>
      </c>
    </row>
    <row r="32" spans="1:10" x14ac:dyDescent="0.25">
      <c r="A32" s="5" t="s">
        <v>167</v>
      </c>
      <c r="C32" t="s">
        <v>148</v>
      </c>
      <c r="E32" s="8" t="s">
        <v>169</v>
      </c>
    </row>
    <row r="34" spans="3:10" x14ac:dyDescent="0.25">
      <c r="E34" s="5" t="s">
        <v>149</v>
      </c>
      <c r="H34" s="5" t="s">
        <v>152</v>
      </c>
      <c r="I34" s="5" t="s">
        <v>153</v>
      </c>
    </row>
    <row r="36" spans="3:10" x14ac:dyDescent="0.25">
      <c r="E36" t="s">
        <v>98</v>
      </c>
      <c r="H36" s="2">
        <v>200</v>
      </c>
      <c r="I36" s="2"/>
    </row>
    <row r="37" spans="3:10" x14ac:dyDescent="0.25">
      <c r="F37" t="s">
        <v>170</v>
      </c>
      <c r="H37" s="2"/>
      <c r="I37" s="2">
        <v>100</v>
      </c>
    </row>
    <row r="38" spans="3:10" x14ac:dyDescent="0.25">
      <c r="F38" t="s">
        <v>171</v>
      </c>
      <c r="H38" s="2"/>
      <c r="I38" s="2">
        <v>100</v>
      </c>
    </row>
    <row r="39" spans="3:10" x14ac:dyDescent="0.25">
      <c r="H39" s="2"/>
      <c r="I39" s="2"/>
    </row>
    <row r="40" spans="3:10" x14ac:dyDescent="0.25">
      <c r="C40" t="s">
        <v>154</v>
      </c>
      <c r="E40" s="8" t="s">
        <v>172</v>
      </c>
      <c r="H40" s="2"/>
      <c r="I40" s="2"/>
    </row>
    <row r="41" spans="3:10" x14ac:dyDescent="0.25">
      <c r="H41" s="2"/>
      <c r="I41" s="2"/>
    </row>
    <row r="42" spans="3:10" x14ac:dyDescent="0.25">
      <c r="H42" s="2"/>
      <c r="I42" s="2"/>
    </row>
    <row r="43" spans="3:10" x14ac:dyDescent="0.25">
      <c r="E43" t="s">
        <v>175</v>
      </c>
      <c r="H43" s="2">
        <v>100</v>
      </c>
      <c r="I43" s="2"/>
    </row>
    <row r="44" spans="3:10" x14ac:dyDescent="0.25">
      <c r="F44" t="s">
        <v>98</v>
      </c>
      <c r="H44" s="2"/>
      <c r="I44" s="2">
        <v>100</v>
      </c>
    </row>
    <row r="45" spans="3:10" x14ac:dyDescent="0.25">
      <c r="H45" s="2"/>
      <c r="I45" s="2"/>
    </row>
    <row r="46" spans="3:10" x14ac:dyDescent="0.25">
      <c r="E46" t="s">
        <v>174</v>
      </c>
      <c r="H46" s="2"/>
      <c r="I46" s="2"/>
    </row>
    <row r="48" spans="3:10" x14ac:dyDescent="0.25">
      <c r="E48" t="s">
        <v>82</v>
      </c>
      <c r="H48" s="2">
        <v>100</v>
      </c>
      <c r="I48" s="2"/>
      <c r="J48" s="2"/>
    </row>
    <row r="49" spans="4:10" x14ac:dyDescent="0.25">
      <c r="F49" t="s">
        <v>173</v>
      </c>
      <c r="H49" s="2"/>
      <c r="I49" s="2">
        <v>100</v>
      </c>
      <c r="J49" s="2"/>
    </row>
    <row r="50" spans="4:10" x14ac:dyDescent="0.25">
      <c r="H50" s="2"/>
      <c r="I50" s="2"/>
      <c r="J50" s="2"/>
    </row>
    <row r="51" spans="4:10" x14ac:dyDescent="0.25">
      <c r="D51" s="8" t="s">
        <v>177</v>
      </c>
    </row>
    <row r="53" spans="4:10" x14ac:dyDescent="0.25">
      <c r="E53" t="s">
        <v>77</v>
      </c>
      <c r="I53">
        <v>100</v>
      </c>
    </row>
    <row r="54" spans="4:10" x14ac:dyDescent="0.25">
      <c r="E54" t="s">
        <v>176</v>
      </c>
      <c r="I54">
        <v>100</v>
      </c>
    </row>
    <row r="55" spans="4:10" x14ac:dyDescent="0.25">
      <c r="E55" t="s">
        <v>173</v>
      </c>
      <c r="H55">
        <v>100</v>
      </c>
    </row>
    <row r="56" spans="4:10" x14ac:dyDescent="0.25">
      <c r="E56" t="s">
        <v>163</v>
      </c>
      <c r="I56" t="s">
        <v>165</v>
      </c>
    </row>
    <row r="57" spans="4:10" x14ac:dyDescent="0.25">
      <c r="E57" t="s">
        <v>164</v>
      </c>
      <c r="I57" t="s">
        <v>165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F14CBE-3E00-4549-AE95-10C21FCB64CC}">
  <dimension ref="A1"/>
  <sheetViews>
    <sheetView workbookViewId="0">
      <selection activeCell="C1" sqref="C1"/>
    </sheetView>
  </sheetViews>
  <sheetFormatPr defaultColWidth="11" defaultRowHeight="15.7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Summary</vt:lpstr>
      <vt:lpstr>Fixed Assets</vt:lpstr>
      <vt:lpstr>Equity</vt:lpstr>
      <vt:lpstr>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Jimmie Needles</cp:lastModifiedBy>
  <dcterms:created xsi:type="dcterms:W3CDTF">2020-06-06T01:40:32Z</dcterms:created>
  <dcterms:modified xsi:type="dcterms:W3CDTF">2020-12-20T20:08:24Z</dcterms:modified>
</cp:coreProperties>
</file>