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rofit and Loss" r:id="rId3" sheetId="1"/>
  </sheets>
</workbook>
</file>

<file path=xl/sharedStrings.xml><?xml version="1.0" encoding="utf-8"?>
<sst xmlns="http://schemas.openxmlformats.org/spreadsheetml/2006/main" count="64" uniqueCount="64">
  <si>
    <t>Total</t>
  </si>
  <si>
    <t>Jan - Dec 2022</t>
  </si>
  <si>
    <t>% of Income</t>
  </si>
  <si>
    <t>Income</t>
  </si>
  <si>
    <t xml:space="preserve">   2000.00 Sales</t>
  </si>
  <si>
    <t xml:space="preserve">      2010.00 Computer Sales</t>
  </si>
  <si>
    <t xml:space="preserve">         2010.02 Grab and Go Computer and Parts</t>
  </si>
  <si>
    <t xml:space="preserve">      Total 2010.00 Computer Sales</t>
  </si>
  <si>
    <t xml:space="preserve">      2030.00 Software Sales</t>
  </si>
  <si>
    <t xml:space="preserve">         2030.01 Peacemaker Live</t>
  </si>
  <si>
    <t xml:space="preserve">      Total 2030.00 Software Sales</t>
  </si>
  <si>
    <t xml:space="preserve">      2040.00 Installation Services</t>
  </si>
  <si>
    <t xml:space="preserve">      2085.00 Shipping Income</t>
  </si>
  <si>
    <t xml:space="preserve">      2090.00 Technology Assurance</t>
  </si>
  <si>
    <t xml:space="preserve">      3100.00 Discount</t>
  </si>
  <si>
    <t xml:space="preserve">      3200.00 Uncategorized Income</t>
  </si>
  <si>
    <t xml:space="preserve">   Total 2000.00 Sales</t>
  </si>
  <si>
    <t>Total Income</t>
  </si>
  <si>
    <t>Cost of Goods Sold</t>
  </si>
  <si>
    <t xml:space="preserve">   5000 Cost of Goods Sold</t>
  </si>
  <si>
    <t xml:space="preserve">      5000.1 Hardware for Resale</t>
  </si>
  <si>
    <t xml:space="preserve">   Total 5000 Cost of Goods Sold</t>
  </si>
  <si>
    <t>Total Cost of Goods Sold</t>
  </si>
  <si>
    <t>Gross Profit</t>
  </si>
  <si>
    <t>Expenses</t>
  </si>
  <si>
    <t xml:space="preserve">   7000 Office Expenses</t>
  </si>
  <si>
    <t xml:space="preserve">   7012 Insurance</t>
  </si>
  <si>
    <t xml:space="preserve">   7016 Travel Expenses</t>
  </si>
  <si>
    <t xml:space="preserve">   7017 Rent &amp; Lease</t>
  </si>
  <si>
    <t xml:space="preserve">   7018 Fuel expenses</t>
  </si>
  <si>
    <t xml:space="preserve">   7019 Hotel Expenses</t>
  </si>
  <si>
    <t xml:space="preserve">   7020 Bank Charges &amp; Fees</t>
  </si>
  <si>
    <t xml:space="preserve">   7021 Meals Expenses</t>
  </si>
  <si>
    <t xml:space="preserve">   7022 Entertainment</t>
  </si>
  <si>
    <t xml:space="preserve">   7026 Roadway and Toll Fees</t>
  </si>
  <si>
    <t xml:space="preserve">   7027 Airfare/Car Rental/Parking</t>
  </si>
  <si>
    <t xml:space="preserve">   7028 Auto Allowance</t>
  </si>
  <si>
    <t xml:space="preserve">   7029 Dues and Subscriptions</t>
  </si>
  <si>
    <t xml:space="preserve">   7030 Printing and Postage Expense</t>
  </si>
  <si>
    <t xml:space="preserve">   7031 Shipping  &amp; Freight Expense</t>
  </si>
  <si>
    <t xml:space="preserve">   7040 Repairs and Maintenance- Car &amp; Truck</t>
  </si>
  <si>
    <t xml:space="preserve">   7044 Taxes &amp; Licenses</t>
  </si>
  <si>
    <t xml:space="preserve">   7048 Advertising &amp; Marketing</t>
  </si>
  <si>
    <t xml:space="preserve">   7050 Legal &amp; Professional &amp; Accounting Charges</t>
  </si>
  <si>
    <t xml:space="preserve">      7050.01 Accounting Charges</t>
  </si>
  <si>
    <t xml:space="preserve">      7050.02 Legal and Professional Fees</t>
  </si>
  <si>
    <t xml:space="preserve">   Total 7050 Legal &amp; Professional &amp; Accounting Charges</t>
  </si>
  <si>
    <t xml:space="preserve">   7056 Utilities</t>
  </si>
  <si>
    <t xml:space="preserve">      7056.1 Telephone and Internet Service</t>
  </si>
  <si>
    <t xml:space="preserve">   Total 7056 Utilities</t>
  </si>
  <si>
    <t xml:space="preserve">   7060 Payroll Expenses</t>
  </si>
  <si>
    <t xml:space="preserve">      7060.01 Wages</t>
  </si>
  <si>
    <t xml:space="preserve">      7060.02 Taxes</t>
  </si>
  <si>
    <t xml:space="preserve">      7060.03 Contractors</t>
  </si>
  <si>
    <t xml:space="preserve">   Total 7060 Payroll Expenses</t>
  </si>
  <si>
    <t xml:space="preserve">   7200 Software expenses</t>
  </si>
  <si>
    <t xml:space="preserve">   8100 Donations</t>
  </si>
  <si>
    <t>Total Expenses</t>
  </si>
  <si>
    <t>Net Operating Income</t>
  </si>
  <si>
    <t>Net Income</t>
  </si>
  <si>
    <t>Thursday, Jun 08, 2023 11:51:09 AM GMT-7 - Accrual Basis</t>
  </si>
  <si>
    <t>Peacemaker Technologies</t>
  </si>
  <si>
    <t>Profit and Loss</t>
  </si>
  <si>
    <t>January - December 2022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</si>
</sst>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0" fontId="3" fillId="0" borderId="0" xfId="0" applyNumberFormat="true" applyFont="true">
      <alignment wrapText="true" horizontal="right"/>
    </xf>
    <xf numFmtId="165" fontId="2" fillId="0" borderId="2" xfId="0" applyBorder="true" applyNumberFormat="true" applyFont="true">
      <alignment wrapText="true" horizontal="right"/>
    </xf>
    <xf numFmtId="10" fontId="2" fillId="0" borderId="2" xfId="0" applyBorder="true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10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67"/>
  <sheetViews>
    <sheetView workbookViewId="0" tabSelected="true"/>
  </sheetViews>
  <sheetFormatPr defaultRowHeight="15.0"/>
  <cols>
    <col min="1" max="1" width="48.125" customWidth="true"/>
    <col min="2" max="2" width="13.75" customWidth="true"/>
    <col min="3" max="3" width="13.75" customWidth="true"/>
  </cols>
  <sheetData>
    <row r="1">
      <c r="A1" s="12" t="s">
        <v>61</v>
      </c>
      <c r="B1"/>
      <c r="C1"/>
    </row>
    <row r="2">
      <c r="A2" s="12" t="s">
        <v>62</v>
      </c>
      <c r="B2"/>
      <c r="C2"/>
    </row>
    <row r="3">
      <c r="A3" s="13" t="s">
        <v>63</v>
      </c>
      <c r="B3"/>
      <c r="C3"/>
    </row>
    <row r="5">
      <c r="A5" s="1"/>
      <c r="B5" t="s" s="2">
        <v>0</v>
      </c>
      <c r="C5" s="1"/>
    </row>
    <row r="6">
      <c r="A6" s="1"/>
      <c r="B6" t="s" s="2">
        <v>1</v>
      </c>
      <c r="C6" t="s" s="2">
        <v>2</v>
      </c>
    </row>
    <row r="7">
      <c r="A7" t="s" s="3">
        <v>3</v>
      </c>
      <c r="B7" s="4"/>
      <c r="C7" s="4"/>
    </row>
    <row r="8">
      <c r="A8" t="s" s="3">
        <v>4</v>
      </c>
      <c r="B8" t="n" s="5">
        <f>20804.00</f>
        <v>0.0</v>
      </c>
      <c r="C8" t="n" s="6">
        <f>IF(B21=0,"",(B8)/(B21))</f>
        <v>0.0</v>
      </c>
    </row>
    <row r="9">
      <c r="A9" t="s" s="3">
        <v>5</v>
      </c>
      <c r="B9" t="n" s="5">
        <f>2078511.36</f>
        <v>0.0</v>
      </c>
      <c r="C9" t="n" s="6">
        <f>IF(B21=0,"",(B9)/(B21))</f>
        <v>0.0</v>
      </c>
    </row>
    <row r="10">
      <c r="A10" t="s" s="3">
        <v>6</v>
      </c>
      <c r="B10" t="n" s="5">
        <f>3195.00</f>
        <v>0.0</v>
      </c>
      <c r="C10" t="n" s="6">
        <f>IF(B21=0,"",(B10)/(B21))</f>
        <v>0.0</v>
      </c>
    </row>
    <row r="11">
      <c r="A11" t="s" s="3">
        <v>7</v>
      </c>
      <c r="B11" t="n" s="7">
        <f>(B9)+(B10)</f>
        <v>0.0</v>
      </c>
      <c r="C11" t="n" s="8">
        <f>IF(B21=0,"",(B11)/(B21))</f>
        <v>0.0</v>
      </c>
    </row>
    <row r="12">
      <c r="A12" t="s" s="3">
        <v>8</v>
      </c>
      <c r="B12" s="4"/>
      <c r="C12" t="n" s="6">
        <f>IF(B21=0,"",(B12)/(B21))</f>
        <v>0.0</v>
      </c>
    </row>
    <row r="13">
      <c r="A13" t="s" s="3">
        <v>9</v>
      </c>
      <c r="B13" t="n" s="5">
        <f>190633.65</f>
        <v>0.0</v>
      </c>
      <c r="C13" t="n" s="6">
        <f>IF(B21=0,"",(B13)/(B21))</f>
        <v>0.0</v>
      </c>
    </row>
    <row r="14">
      <c r="A14" t="s" s="3">
        <v>10</v>
      </c>
      <c r="B14" t="n" s="7">
        <f>(B12)+(B13)</f>
        <v>0.0</v>
      </c>
      <c r="C14" t="n" s="8">
        <f>IF(B21=0,"",(B14)/(B21))</f>
        <v>0.0</v>
      </c>
    </row>
    <row r="15">
      <c r="A15" t="s" s="3">
        <v>11</v>
      </c>
      <c r="B15" t="n" s="5">
        <f>41050.83</f>
        <v>0.0</v>
      </c>
      <c r="C15" t="n" s="6">
        <f>IF(B21=0,"",(B15)/(B21))</f>
        <v>0.0</v>
      </c>
    </row>
    <row r="16">
      <c r="A16" t="s" s="3">
        <v>12</v>
      </c>
      <c r="B16" t="n" s="5">
        <f>5027.50</f>
        <v>0.0</v>
      </c>
      <c r="C16" t="n" s="6">
        <f>IF(B21=0,"",(B16)/(B21))</f>
        <v>0.0</v>
      </c>
    </row>
    <row r="17">
      <c r="A17" t="s" s="3">
        <v>13</v>
      </c>
      <c r="B17" t="n" s="5">
        <f>40075.00</f>
        <v>0.0</v>
      </c>
      <c r="C17" t="n" s="6">
        <f>IF(B21=0,"",(B17)/(B21))</f>
        <v>0.0</v>
      </c>
    </row>
    <row r="18">
      <c r="A18" t="s" s="3">
        <v>14</v>
      </c>
      <c r="B18" t="n" s="5">
        <f>-5450.00</f>
        <v>0.0</v>
      </c>
      <c r="C18" t="n" s="6">
        <f>IF(B21=0,"",(B18)/(B21))</f>
        <v>0.0</v>
      </c>
    </row>
    <row r="19">
      <c r="A19" t="s" s="3">
        <v>15</v>
      </c>
      <c r="B19" t="n" s="5">
        <f>9983.00</f>
        <v>0.0</v>
      </c>
      <c r="C19" t="n" s="6">
        <f>IF(B21=0,"",(B19)/(B21))</f>
        <v>0.0</v>
      </c>
    </row>
    <row r="20">
      <c r="A20" t="s" s="3">
        <v>16</v>
      </c>
      <c r="B20" t="n" s="7">
        <f>(((((((B8)+(B11))+(B14))+(B15))+(B16))+(B17))+(B18))+(B19)</f>
        <v>0.0</v>
      </c>
      <c r="C20" t="n" s="8">
        <f>IF(B21=0,"",(B20)/(B21))</f>
        <v>0.0</v>
      </c>
    </row>
    <row r="21">
      <c r="A21" t="s" s="3">
        <v>17</v>
      </c>
      <c r="B21" t="n" s="7">
        <f>B20</f>
        <v>0.0</v>
      </c>
      <c r="C21" t="n" s="8">
        <f>IF(B21=0,"",(B21)/(B21))</f>
        <v>0.0</v>
      </c>
    </row>
    <row r="22">
      <c r="A22" t="s" s="3">
        <v>18</v>
      </c>
      <c r="B22" s="4"/>
      <c r="C22" s="4"/>
    </row>
    <row r="23">
      <c r="A23" t="s" s="3">
        <v>19</v>
      </c>
      <c r="B23" s="4"/>
      <c r="C23" t="n" s="6">
        <f>IF(B21=0,"",(B23)/(B21))</f>
        <v>0.0</v>
      </c>
    </row>
    <row r="24">
      <c r="A24" t="s" s="3">
        <v>20</v>
      </c>
      <c r="B24" t="n" s="5">
        <f>1672107.76</f>
        <v>0.0</v>
      </c>
      <c r="C24" t="n" s="6">
        <f>IF(B21=0,"",(B24)/(B21))</f>
        <v>0.0</v>
      </c>
    </row>
    <row r="25">
      <c r="A25" t="s" s="3">
        <v>21</v>
      </c>
      <c r="B25" t="n" s="7">
        <f>(B23)+(B24)</f>
        <v>0.0</v>
      </c>
      <c r="C25" t="n" s="8">
        <f>IF(B21=0,"",(B25)/(B21))</f>
        <v>0.0</v>
      </c>
    </row>
    <row r="26">
      <c r="A26" t="s" s="3">
        <v>22</v>
      </c>
      <c r="B26" t="n" s="7">
        <f>B25</f>
        <v>0.0</v>
      </c>
      <c r="C26" t="n" s="8">
        <f>IF(B21=0,"",(B26)/(B21))</f>
        <v>0.0</v>
      </c>
    </row>
    <row r="27">
      <c r="A27" t="s" s="3">
        <v>23</v>
      </c>
      <c r="B27" t="n" s="7">
        <f>(B21)-(B26)</f>
        <v>0.0</v>
      </c>
      <c r="C27" t="n" s="8">
        <f>IF(B21=0,"",(B27)/(B21))</f>
        <v>0.0</v>
      </c>
    </row>
    <row r="28">
      <c r="A28" t="s" s="3">
        <v>24</v>
      </c>
      <c r="B28" s="4"/>
      <c r="C28" s="4"/>
    </row>
    <row r="29">
      <c r="A29" t="s" s="3">
        <v>25</v>
      </c>
      <c r="B29" t="n" s="5">
        <f>5176.39</f>
        <v>0.0</v>
      </c>
      <c r="C29" t="n" s="6">
        <f>IF(B21=0,"",(B29)/(B21))</f>
        <v>0.0</v>
      </c>
    </row>
    <row r="30">
      <c r="A30" t="s" s="3">
        <v>26</v>
      </c>
      <c r="B30" t="n" s="5">
        <f>496.19</f>
        <v>0.0</v>
      </c>
      <c r="C30" t="n" s="6">
        <f>IF(B21=0,"",(B30)/(B21))</f>
        <v>0.0</v>
      </c>
    </row>
    <row r="31">
      <c r="A31" t="s" s="3">
        <v>27</v>
      </c>
      <c r="B31" t="n" s="5">
        <f>428.84</f>
        <v>0.0</v>
      </c>
      <c r="C31" t="n" s="6">
        <f>IF(B21=0,"",(B31)/(B21))</f>
        <v>0.0</v>
      </c>
    </row>
    <row r="32">
      <c r="A32" t="s" s="3">
        <v>28</v>
      </c>
      <c r="B32" t="n" s="5">
        <f>30100.00</f>
        <v>0.0</v>
      </c>
      <c r="C32" t="n" s="6">
        <f>IF(B21=0,"",(B32)/(B21))</f>
        <v>0.0</v>
      </c>
    </row>
    <row r="33">
      <c r="A33" t="s" s="3">
        <v>29</v>
      </c>
      <c r="B33" t="n" s="5">
        <f>2768.04</f>
        <v>0.0</v>
      </c>
      <c r="C33" t="n" s="6">
        <f>IF(B21=0,"",(B33)/(B21))</f>
        <v>0.0</v>
      </c>
    </row>
    <row r="34">
      <c r="A34" t="s" s="3">
        <v>30</v>
      </c>
      <c r="B34" t="n" s="5">
        <f>166.76</f>
        <v>0.0</v>
      </c>
      <c r="C34" t="n" s="6">
        <f>IF(B21=0,"",(B34)/(B21))</f>
        <v>0.0</v>
      </c>
    </row>
    <row r="35">
      <c r="A35" t="s" s="3">
        <v>31</v>
      </c>
      <c r="B35" t="n" s="5">
        <f>55.00</f>
        <v>0.0</v>
      </c>
      <c r="C35" t="n" s="6">
        <f>IF(B21=0,"",(B35)/(B21))</f>
        <v>0.0</v>
      </c>
    </row>
    <row r="36">
      <c r="A36" t="s" s="3">
        <v>32</v>
      </c>
      <c r="B36" t="n" s="5">
        <f>1539.62</f>
        <v>0.0</v>
      </c>
      <c r="C36" t="n" s="6">
        <f>IF(B21=0,"",(B36)/(B21))</f>
        <v>0.0</v>
      </c>
    </row>
    <row r="37">
      <c r="A37" t="s" s="3">
        <v>33</v>
      </c>
      <c r="B37" t="n" s="5">
        <f>99.60</f>
        <v>0.0</v>
      </c>
      <c r="C37" t="n" s="6">
        <f>IF(B21=0,"",(B37)/(B21))</f>
        <v>0.0</v>
      </c>
    </row>
    <row r="38">
      <c r="A38" t="s" s="3">
        <v>34</v>
      </c>
      <c r="B38" t="n" s="5">
        <f>6211.12</f>
        <v>0.0</v>
      </c>
      <c r="C38" t="n" s="6">
        <f>IF(B21=0,"",(B38)/(B21))</f>
        <v>0.0</v>
      </c>
    </row>
    <row r="39">
      <c r="A39" t="s" s="3">
        <v>35</v>
      </c>
      <c r="B39" t="n" s="5">
        <f>366.88</f>
        <v>0.0</v>
      </c>
      <c r="C39" t="n" s="6">
        <f>IF(B21=0,"",(B39)/(B21))</f>
        <v>0.0</v>
      </c>
    </row>
    <row r="40">
      <c r="A40" t="s" s="3">
        <v>36</v>
      </c>
      <c r="B40" t="n" s="5">
        <f>1299.95</f>
        <v>0.0</v>
      </c>
      <c r="C40" t="n" s="6">
        <f>IF(B21=0,"",(B40)/(B21))</f>
        <v>0.0</v>
      </c>
    </row>
    <row r="41">
      <c r="A41" t="s" s="3">
        <v>37</v>
      </c>
      <c r="B41" t="n" s="5">
        <f>21025.50</f>
        <v>0.0</v>
      </c>
      <c r="C41" t="n" s="6">
        <f>IF(B21=0,"",(B41)/(B21))</f>
        <v>0.0</v>
      </c>
    </row>
    <row r="42">
      <c r="A42" t="s" s="3">
        <v>38</v>
      </c>
      <c r="B42" t="n" s="5">
        <f>7884.92</f>
        <v>0.0</v>
      </c>
      <c r="C42" t="n" s="6">
        <f>IF(B21=0,"",(B42)/(B21))</f>
        <v>0.0</v>
      </c>
    </row>
    <row r="43">
      <c r="A43" t="s" s="3">
        <v>39</v>
      </c>
      <c r="B43" t="n" s="5">
        <f>232.34</f>
        <v>0.0</v>
      </c>
      <c r="C43" t="n" s="6">
        <f>IF(B21=0,"",(B43)/(B21))</f>
        <v>0.0</v>
      </c>
    </row>
    <row r="44">
      <c r="A44" t="s" s="3">
        <v>40</v>
      </c>
      <c r="B44" t="n" s="5">
        <f>73569.82</f>
        <v>0.0</v>
      </c>
      <c r="C44" t="n" s="6">
        <f>IF(B21=0,"",(B44)/(B21))</f>
        <v>0.0</v>
      </c>
    </row>
    <row r="45">
      <c r="A45" t="s" s="3">
        <v>41</v>
      </c>
      <c r="B45" t="n" s="5">
        <f>183.96</f>
        <v>0.0</v>
      </c>
      <c r="C45" t="n" s="6">
        <f>IF(B21=0,"",(B45)/(B21))</f>
        <v>0.0</v>
      </c>
    </row>
    <row r="46">
      <c r="A46" t="s" s="3">
        <v>42</v>
      </c>
      <c r="B46" t="n" s="5">
        <f>36285.20</f>
        <v>0.0</v>
      </c>
      <c r="C46" t="n" s="6">
        <f>IF(B21=0,"",(B46)/(B21))</f>
        <v>0.0</v>
      </c>
    </row>
    <row r="47">
      <c r="A47" t="s" s="3">
        <v>43</v>
      </c>
      <c r="B47" s="4"/>
      <c r="C47" t="n" s="6">
        <f>IF(B21=0,"",(B47)/(B21))</f>
        <v>0.0</v>
      </c>
    </row>
    <row r="48">
      <c r="A48" t="s" s="3">
        <v>44</v>
      </c>
      <c r="B48" t="n" s="5">
        <f>1421.47</f>
        <v>0.0</v>
      </c>
      <c r="C48" t="n" s="6">
        <f>IF(B21=0,"",(B48)/(B21))</f>
        <v>0.0</v>
      </c>
    </row>
    <row r="49">
      <c r="A49" t="s" s="3">
        <v>45</v>
      </c>
      <c r="B49" t="n" s="5">
        <f>139.04</f>
        <v>0.0</v>
      </c>
      <c r="C49" t="n" s="6">
        <f>IF(B21=0,"",(B49)/(B21))</f>
        <v>0.0</v>
      </c>
    </row>
    <row r="50">
      <c r="A50" t="s" s="3">
        <v>46</v>
      </c>
      <c r="B50" t="n" s="7">
        <f>((B47)+(B48))+(B49)</f>
        <v>0.0</v>
      </c>
      <c r="C50" t="n" s="8">
        <f>IF(B21=0,"",(B50)/(B21))</f>
        <v>0.0</v>
      </c>
    </row>
    <row r="51">
      <c r="A51" t="s" s="3">
        <v>47</v>
      </c>
      <c r="B51" s="4"/>
      <c r="C51" t="n" s="6">
        <f>IF(B21=0,"",(B51)/(B21))</f>
        <v>0.0</v>
      </c>
    </row>
    <row r="52">
      <c r="A52" t="s" s="3">
        <v>48</v>
      </c>
      <c r="B52" t="n" s="5">
        <f>77.00</f>
        <v>0.0</v>
      </c>
      <c r="C52" t="n" s="6">
        <f>IF(B21=0,"",(B52)/(B21))</f>
        <v>0.0</v>
      </c>
    </row>
    <row r="53">
      <c r="A53" t="s" s="3">
        <v>49</v>
      </c>
      <c r="B53" t="n" s="7">
        <f>(B51)+(B52)</f>
        <v>0.0</v>
      </c>
      <c r="C53" t="n" s="8">
        <f>IF(B21=0,"",(B53)/(B21))</f>
        <v>0.0</v>
      </c>
    </row>
    <row r="54">
      <c r="A54" t="s" s="3">
        <v>50</v>
      </c>
      <c r="B54" s="4"/>
      <c r="C54" t="n" s="6">
        <f>IF(B21=0,"",(B54)/(B21))</f>
        <v>0.0</v>
      </c>
    </row>
    <row r="55">
      <c r="A55" t="s" s="3">
        <v>51</v>
      </c>
      <c r="B55" t="n" s="5">
        <f>254633.15</f>
        <v>0.0</v>
      </c>
      <c r="C55" t="n" s="6">
        <f>IF(B21=0,"",(B55)/(B21))</f>
        <v>0.0</v>
      </c>
    </row>
    <row r="56">
      <c r="A56" t="s" s="3">
        <v>52</v>
      </c>
      <c r="B56" t="n" s="5">
        <f>28806.77</f>
        <v>0.0</v>
      </c>
      <c r="C56" t="n" s="6">
        <f>IF(B21=0,"",(B56)/(B21))</f>
        <v>0.0</v>
      </c>
    </row>
    <row r="57">
      <c r="A57" t="s" s="3">
        <v>53</v>
      </c>
      <c r="B57" t="n" s="5">
        <f>15801.70</f>
        <v>0.0</v>
      </c>
      <c r="C57" t="n" s="6">
        <f>IF(B21=0,"",(B57)/(B21))</f>
        <v>0.0</v>
      </c>
    </row>
    <row r="58">
      <c r="A58" t="s" s="3">
        <v>54</v>
      </c>
      <c r="B58" t="n" s="7">
        <f>(((B54)+(B55))+(B56))+(B57)</f>
        <v>0.0</v>
      </c>
      <c r="C58" t="n" s="8">
        <f>IF(B21=0,"",(B58)/(B21))</f>
        <v>0.0</v>
      </c>
    </row>
    <row r="59">
      <c r="A59" t="s" s="3">
        <v>55</v>
      </c>
      <c r="B59" t="n" s="5">
        <f>29688.60</f>
        <v>0.0</v>
      </c>
      <c r="C59" t="n" s="6">
        <f>IF(B21=0,"",(B59)/(B21))</f>
        <v>0.0</v>
      </c>
    </row>
    <row r="60">
      <c r="A60" t="s" s="3">
        <v>56</v>
      </c>
      <c r="B60" t="n" s="5">
        <f>1500.00</f>
        <v>0.0</v>
      </c>
      <c r="C60" t="n" s="6">
        <f>IF(B21=0,"",(B60)/(B21))</f>
        <v>0.0</v>
      </c>
    </row>
    <row r="61">
      <c r="A61" t="s" s="3">
        <v>57</v>
      </c>
      <c r="B61" t="n" s="7">
        <f>((((((((((((((((((((((B29)+(B30))+(B31))+(B32))+(B33))+(B34))+(B35))+(B36))+(B37))+(B38))+(B39))+(B40))+(B41))+(B42))+(B43))+(B44))+(B45))+(B46))+(B50))+(B53))+(B58))+(B59))+(B60)</f>
        <v>0.0</v>
      </c>
      <c r="C61" t="n" s="8">
        <f>IF(B21=0,"",(B61)/(B21))</f>
        <v>0.0</v>
      </c>
    </row>
    <row r="62">
      <c r="A62" t="s" s="3">
        <v>58</v>
      </c>
      <c r="B62" t="n" s="7">
        <f>(B27)-(B61)</f>
        <v>0.0</v>
      </c>
      <c r="C62" t="n" s="8">
        <f>IF(B21=0,"",(B62)/(B21))</f>
        <v>0.0</v>
      </c>
    </row>
    <row r="63">
      <c r="A63" t="s" s="3">
        <v>59</v>
      </c>
      <c r="B63" t="n" s="9">
        <f>(B62)+(0)</f>
        <v>0.0</v>
      </c>
      <c r="C63" t="n" s="10">
        <f>IF(B21=0,"",(B63)/(B21))</f>
        <v>0.0</v>
      </c>
    </row>
    <row r="64">
      <c r="A64" s="3"/>
      <c r="B64" s="4"/>
      <c r="C64" s="4"/>
    </row>
    <row r="67">
      <c r="A67" s="11" t="s">
        <v>60</v>
      </c>
      <c r="B67"/>
      <c r="C67"/>
    </row>
  </sheetData>
  <mergeCells count="5">
    <mergeCell ref="B5:C5"/>
    <mergeCell ref="A67:C67"/>
    <mergeCell ref="A1:C1"/>
    <mergeCell ref="A2:C2"/>
    <mergeCell ref="A3:C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2023-06-08T18:51:09Z</dcterms:created>
  <dc:creator>Apache POI</dc:creator>
</cp:coreProperties>
</file>