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114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patriziavallieri/Desktop/Mercer HOA Budgets/2023/Nov 23/"/>
    </mc:Choice>
  </mc:AlternateContent>
  <xr:revisionPtr revIDLastSave="0" documentId="13_ncr:1_{3280B4A0-437F-5544-9205-5F7B08FBF9FD}" xr6:coauthVersionLast="47" xr6:coauthVersionMax="47" xr10:uidLastSave="{00000000-0000-0000-0000-000000000000}"/>
  <bookViews>
    <workbookView xWindow="0" yWindow="500" windowWidth="28800" windowHeight="15960" activeTab="1" xr2:uid="{362F3590-0B9D-400B-899E-D19F7ADA2B1A}"/>
  </bookViews>
  <sheets>
    <sheet name="2023" sheetId="6" r:id="rId1"/>
    <sheet name="Monthly Assessments FY 2023" sheetId="9" r:id="rId2"/>
    <sheet name="Assumptions" sheetId="1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47" i="9" l="1"/>
  <c r="T47" i="9"/>
  <c r="J59" i="6" l="1"/>
  <c r="R48" i="9"/>
  <c r="Q48" i="9"/>
  <c r="P48" i="9"/>
  <c r="O48" i="9"/>
  <c r="N48" i="9"/>
  <c r="M48" i="9"/>
  <c r="L48" i="9"/>
  <c r="K48" i="9"/>
  <c r="J48" i="9"/>
  <c r="I48" i="9"/>
  <c r="H48" i="9"/>
  <c r="G48" i="9"/>
  <c r="F47" i="9"/>
  <c r="T46" i="9"/>
  <c r="F46" i="9"/>
  <c r="U46" i="9" s="1"/>
  <c r="T45" i="9"/>
  <c r="F45" i="9"/>
  <c r="U45" i="9" s="1"/>
  <c r="U44" i="9"/>
  <c r="T44" i="9"/>
  <c r="F44" i="9"/>
  <c r="U43" i="9"/>
  <c r="T43" i="9"/>
  <c r="F43" i="9"/>
  <c r="T42" i="9"/>
  <c r="F42" i="9"/>
  <c r="U42" i="9" s="1"/>
  <c r="T41" i="9"/>
  <c r="F41" i="9"/>
  <c r="U41" i="9" s="1"/>
  <c r="U40" i="9"/>
  <c r="T40" i="9"/>
  <c r="F40" i="9"/>
  <c r="U39" i="9"/>
  <c r="T39" i="9"/>
  <c r="F39" i="9"/>
  <c r="T38" i="9"/>
  <c r="F38" i="9"/>
  <c r="U38" i="9" s="1"/>
  <c r="T37" i="9"/>
  <c r="F37" i="9"/>
  <c r="U37" i="9" s="1"/>
  <c r="U36" i="9"/>
  <c r="T36" i="9"/>
  <c r="F36" i="9"/>
  <c r="U35" i="9"/>
  <c r="T35" i="9"/>
  <c r="F35" i="9"/>
  <c r="T34" i="9"/>
  <c r="F34" i="9"/>
  <c r="U34" i="9" s="1"/>
  <c r="T33" i="9"/>
  <c r="F33" i="9"/>
  <c r="U33" i="9" s="1"/>
  <c r="U32" i="9"/>
  <c r="T32" i="9"/>
  <c r="F32" i="9"/>
  <c r="U31" i="9"/>
  <c r="T31" i="9"/>
  <c r="F31" i="9"/>
  <c r="T30" i="9"/>
  <c r="F30" i="9"/>
  <c r="U30" i="9" s="1"/>
  <c r="T29" i="9"/>
  <c r="F29" i="9"/>
  <c r="U29" i="9" s="1"/>
  <c r="U28" i="9"/>
  <c r="T28" i="9"/>
  <c r="F28" i="9"/>
  <c r="U27" i="9"/>
  <c r="T27" i="9"/>
  <c r="F27" i="9"/>
  <c r="T26" i="9"/>
  <c r="F26" i="9"/>
  <c r="U26" i="9" s="1"/>
  <c r="T25" i="9"/>
  <c r="F25" i="9"/>
  <c r="U25" i="9" s="1"/>
  <c r="U24" i="9"/>
  <c r="T24" i="9"/>
  <c r="F24" i="9"/>
  <c r="U23" i="9"/>
  <c r="T23" i="9"/>
  <c r="F23" i="9"/>
  <c r="T22" i="9"/>
  <c r="F22" i="9"/>
  <c r="U22" i="9" s="1"/>
  <c r="T21" i="9"/>
  <c r="F21" i="9"/>
  <c r="U21" i="9" s="1"/>
  <c r="U20" i="9"/>
  <c r="T20" i="9"/>
  <c r="F20" i="9"/>
  <c r="U19" i="9"/>
  <c r="T19" i="9"/>
  <c r="F19" i="9"/>
  <c r="T18" i="9"/>
  <c r="F18" i="9"/>
  <c r="U18" i="9" s="1"/>
  <c r="T17" i="9"/>
  <c r="F17" i="9"/>
  <c r="U17" i="9" s="1"/>
  <c r="U16" i="9"/>
  <c r="T16" i="9"/>
  <c r="F16" i="9"/>
  <c r="U15" i="9"/>
  <c r="T15" i="9"/>
  <c r="F15" i="9"/>
  <c r="T14" i="9"/>
  <c r="F14" i="9"/>
  <c r="U14" i="9" s="1"/>
  <c r="T13" i="9"/>
  <c r="F13" i="9"/>
  <c r="U13" i="9" s="1"/>
  <c r="U12" i="9"/>
  <c r="T12" i="9"/>
  <c r="F12" i="9"/>
  <c r="U11" i="9"/>
  <c r="T11" i="9"/>
  <c r="F11" i="9"/>
  <c r="T10" i="9"/>
  <c r="F10" i="9"/>
  <c r="U10" i="9" s="1"/>
  <c r="T9" i="9"/>
  <c r="F9" i="9"/>
  <c r="U9" i="9" s="1"/>
  <c r="U8" i="9"/>
  <c r="T8" i="9"/>
  <c r="F8" i="9"/>
  <c r="U7" i="9"/>
  <c r="T7" i="9"/>
  <c r="F7" i="9"/>
  <c r="T6" i="9"/>
  <c r="F6" i="9"/>
  <c r="U6" i="9" s="1"/>
  <c r="H64" i="6"/>
  <c r="G64" i="6"/>
  <c r="J64" i="6" s="1"/>
  <c r="F56" i="6"/>
  <c r="G56" i="6"/>
  <c r="I6" i="6"/>
  <c r="I7" i="6"/>
  <c r="I8" i="6"/>
  <c r="I9" i="6"/>
  <c r="I10" i="6"/>
  <c r="I11" i="6"/>
  <c r="I12" i="6"/>
  <c r="I16" i="6"/>
  <c r="I17" i="6"/>
  <c r="I18" i="6"/>
  <c r="I19" i="6"/>
  <c r="I20" i="6"/>
  <c r="I21" i="6"/>
  <c r="I22" i="6"/>
  <c r="I23" i="6"/>
  <c r="I24" i="6"/>
  <c r="I25" i="6"/>
  <c r="I26" i="6"/>
  <c r="I27" i="6"/>
  <c r="I28" i="6"/>
  <c r="I31" i="6"/>
  <c r="I32" i="6"/>
  <c r="I33" i="6"/>
  <c r="I34" i="6"/>
  <c r="I37" i="6"/>
  <c r="I38" i="6"/>
  <c r="I39" i="6"/>
  <c r="I40" i="6"/>
  <c r="I41" i="6"/>
  <c r="I42" i="6"/>
  <c r="I43" i="6"/>
  <c r="I44" i="6"/>
  <c r="I45" i="6"/>
  <c r="I46" i="6"/>
  <c r="I47" i="6"/>
  <c r="I48" i="6"/>
  <c r="I49" i="6"/>
  <c r="I50" i="6"/>
  <c r="I51" i="6"/>
  <c r="I52" i="6"/>
  <c r="I53" i="6"/>
  <c r="I54" i="6"/>
  <c r="I55" i="6"/>
  <c r="I56" i="6"/>
  <c r="I59" i="6"/>
  <c r="I60" i="6"/>
  <c r="I63" i="6"/>
  <c r="I64" i="6"/>
  <c r="I65" i="6"/>
  <c r="I67" i="6"/>
  <c r="I5" i="6"/>
  <c r="H12" i="6"/>
  <c r="G12" i="6"/>
  <c r="F12" i="6"/>
  <c r="J5" i="6"/>
  <c r="J6" i="6"/>
  <c r="J7" i="6"/>
  <c r="J8" i="6"/>
  <c r="K8" i="6" s="1"/>
  <c r="J9" i="6"/>
  <c r="J10" i="6"/>
  <c r="J11" i="6"/>
  <c r="J16" i="6"/>
  <c r="J17" i="6"/>
  <c r="J18" i="6"/>
  <c r="J19" i="6"/>
  <c r="J20" i="6"/>
  <c r="J21" i="6"/>
  <c r="J22" i="6"/>
  <c r="J23" i="6"/>
  <c r="J24" i="6"/>
  <c r="J25" i="6"/>
  <c r="J26" i="6"/>
  <c r="J27" i="6"/>
  <c r="J31" i="6"/>
  <c r="J32" i="6"/>
  <c r="J33" i="6"/>
  <c r="J37" i="6"/>
  <c r="J38" i="6"/>
  <c r="J39" i="6"/>
  <c r="J40" i="6"/>
  <c r="J41" i="6"/>
  <c r="J42" i="6"/>
  <c r="J43" i="6"/>
  <c r="J44" i="6"/>
  <c r="J45" i="6"/>
  <c r="J46" i="6"/>
  <c r="J47" i="6"/>
  <c r="J48" i="6"/>
  <c r="J49" i="6"/>
  <c r="J50" i="6"/>
  <c r="J51" i="6"/>
  <c r="J52" i="6"/>
  <c r="J53" i="6"/>
  <c r="J54" i="6"/>
  <c r="J55" i="6"/>
  <c r="F60" i="6"/>
  <c r="F34" i="6"/>
  <c r="F28" i="6"/>
  <c r="H60" i="6"/>
  <c r="G60" i="6"/>
  <c r="B59" i="6"/>
  <c r="D59" i="6" s="1"/>
  <c r="H56" i="6"/>
  <c r="B55" i="6"/>
  <c r="B54" i="6"/>
  <c r="B53" i="6"/>
  <c r="B52" i="6"/>
  <c r="D52" i="6" s="1"/>
  <c r="B51" i="6"/>
  <c r="B50" i="6"/>
  <c r="B49" i="6"/>
  <c r="B48" i="6"/>
  <c r="D48" i="6" s="1"/>
  <c r="B47" i="6"/>
  <c r="B46" i="6"/>
  <c r="D46" i="6" s="1"/>
  <c r="B45" i="6"/>
  <c r="B44" i="6"/>
  <c r="B43" i="6"/>
  <c r="B42" i="6"/>
  <c r="D42" i="6" s="1"/>
  <c r="D41" i="6"/>
  <c r="B41" i="6"/>
  <c r="B40" i="6"/>
  <c r="B39" i="6"/>
  <c r="B38" i="6"/>
  <c r="B37" i="6"/>
  <c r="H34" i="6"/>
  <c r="G34" i="6"/>
  <c r="B33" i="6"/>
  <c r="B32" i="6"/>
  <c r="B31" i="6"/>
  <c r="H28" i="6"/>
  <c r="G28" i="6"/>
  <c r="B27" i="6"/>
  <c r="B26" i="6"/>
  <c r="B25" i="6"/>
  <c r="B24" i="6"/>
  <c r="B21" i="6"/>
  <c r="B20" i="6"/>
  <c r="B19" i="6"/>
  <c r="B18" i="6"/>
  <c r="B17" i="6"/>
  <c r="B16" i="6"/>
  <c r="D16" i="6" s="1"/>
  <c r="B6" i="6"/>
  <c r="B5" i="6"/>
  <c r="D5" i="6" s="1"/>
  <c r="T48" i="9" l="1"/>
  <c r="U48" i="9"/>
  <c r="J60" i="6"/>
  <c r="K60" i="6" s="1"/>
  <c r="F63" i="6"/>
  <c r="F65" i="6" s="1"/>
  <c r="F67" i="6" s="1"/>
  <c r="J56" i="6"/>
  <c r="J34" i="6"/>
  <c r="J28" i="6"/>
  <c r="K11" i="6"/>
  <c r="J12" i="6"/>
  <c r="G63" i="6"/>
  <c r="G65" i="6" s="1"/>
  <c r="H63" i="6"/>
  <c r="H65" i="6" s="1"/>
  <c r="H67" i="6" s="1"/>
  <c r="K59" i="6"/>
  <c r="D27" i="6"/>
  <c r="K26" i="6"/>
  <c r="K45" i="6"/>
  <c r="D17" i="6"/>
  <c r="D45" i="6"/>
  <c r="K5" i="6"/>
  <c r="K39" i="6"/>
  <c r="D47" i="6"/>
  <c r="K23" i="6"/>
  <c r="D51" i="6"/>
  <c r="K24" i="6"/>
  <c r="K20" i="6"/>
  <c r="K40" i="6"/>
  <c r="K22" i="6"/>
  <c r="K42" i="6"/>
  <c r="K43" i="6"/>
  <c r="K32" i="6"/>
  <c r="K46" i="6"/>
  <c r="D6" i="6"/>
  <c r="K48" i="6"/>
  <c r="K33" i="6"/>
  <c r="B12" i="6"/>
  <c r="K27" i="6"/>
  <c r="D44" i="6"/>
  <c r="B60" i="6"/>
  <c r="K41" i="6"/>
  <c r="K44" i="6"/>
  <c r="D50" i="6"/>
  <c r="K9" i="6"/>
  <c r="K31" i="6"/>
  <c r="K50" i="6"/>
  <c r="K21" i="6"/>
  <c r="K25" i="6"/>
  <c r="K38" i="6"/>
  <c r="K47" i="6"/>
  <c r="K55" i="6"/>
  <c r="K10" i="6"/>
  <c r="K17" i="6"/>
  <c r="K51" i="6"/>
  <c r="K6" i="6"/>
  <c r="D38" i="6"/>
  <c r="D54" i="6"/>
  <c r="D21" i="6"/>
  <c r="D25" i="6"/>
  <c r="D32" i="6"/>
  <c r="D39" i="6"/>
  <c r="D55" i="6"/>
  <c r="B56" i="6"/>
  <c r="K7" i="6"/>
  <c r="D20" i="6"/>
  <c r="D26" i="6"/>
  <c r="D33" i="6"/>
  <c r="B34" i="6"/>
  <c r="D40" i="6"/>
  <c r="B28" i="6"/>
  <c r="D18" i="6"/>
  <c r="D43" i="6"/>
  <c r="K49" i="6"/>
  <c r="D53" i="6"/>
  <c r="D24" i="6"/>
  <c r="K16" i="6"/>
  <c r="B64" i="6"/>
  <c r="D37" i="6"/>
  <c r="D19" i="6"/>
  <c r="D31" i="6"/>
  <c r="K18" i="6"/>
  <c r="K52" i="6"/>
  <c r="K19" i="6"/>
  <c r="K37" i="6"/>
  <c r="K53" i="6"/>
  <c r="K54" i="6"/>
  <c r="D49" i="6"/>
  <c r="B11" i="1"/>
  <c r="J65" i="6" l="1"/>
  <c r="J63" i="6"/>
  <c r="G67" i="6"/>
  <c r="J67" i="6" s="1"/>
  <c r="K12" i="6"/>
  <c r="K34" i="6"/>
  <c r="B63" i="6"/>
  <c r="K28" i="6"/>
  <c r="K56" i="6"/>
  <c r="K64" i="6"/>
  <c r="B65" i="6" l="1"/>
  <c r="K63" i="6"/>
  <c r="K65" i="6" l="1"/>
  <c r="B67" i="6"/>
  <c r="K67" i="6" l="1"/>
</calcChain>
</file>

<file path=xl/sharedStrings.xml><?xml version="1.0" encoding="utf-8"?>
<sst xmlns="http://schemas.openxmlformats.org/spreadsheetml/2006/main" count="282" uniqueCount="201">
  <si>
    <r>
      <rPr>
        <b/>
        <i/>
        <sz val="8.5"/>
        <rFont val="Calibri"/>
        <family val="2"/>
      </rPr>
      <t>Overview</t>
    </r>
  </si>
  <si>
    <r>
      <rPr>
        <b/>
        <i/>
        <sz val="8.5"/>
        <rFont val="Calibri"/>
        <family val="2"/>
      </rPr>
      <t>Units</t>
    </r>
  </si>
  <si>
    <r>
      <rPr>
        <b/>
        <i/>
        <sz val="8.5"/>
        <rFont val="Calibri"/>
        <family val="2"/>
      </rPr>
      <t>Monthly Dues</t>
    </r>
  </si>
  <si>
    <r>
      <rPr>
        <b/>
        <i/>
        <sz val="8.5"/>
        <rFont val="Calibri"/>
        <family val="2"/>
      </rPr>
      <t>Gross Monthly Revenue</t>
    </r>
  </si>
  <si>
    <r>
      <rPr>
        <b/>
        <i/>
        <sz val="8.5"/>
        <rFont val="Calibri"/>
        <family val="2"/>
      </rPr>
      <t>Gross Annual Revenue</t>
    </r>
  </si>
  <si>
    <r>
      <rPr>
        <i/>
        <sz val="8.5"/>
        <rFont val="Calibri"/>
        <family val="2"/>
      </rPr>
      <t>Assesment A</t>
    </r>
  </si>
  <si>
    <r>
      <rPr>
        <i/>
        <sz val="8.5"/>
        <rFont val="Calibri"/>
        <family val="2"/>
      </rPr>
      <t>Assesment B</t>
    </r>
  </si>
  <si>
    <r>
      <rPr>
        <i/>
        <sz val="8.5"/>
        <rFont val="Calibri"/>
        <family val="2"/>
      </rPr>
      <t>Project Total</t>
    </r>
  </si>
  <si>
    <r>
      <rPr>
        <i/>
        <sz val="8.5"/>
        <rFont val="Calibri"/>
        <family val="2"/>
      </rPr>
      <t>-</t>
    </r>
  </si>
  <si>
    <r>
      <rPr>
        <b/>
        <i/>
        <sz val="8.5"/>
        <rFont val="Calibri"/>
        <family val="2"/>
      </rPr>
      <t>INCOME</t>
    </r>
  </si>
  <si>
    <r>
      <rPr>
        <i/>
        <sz val="8.5"/>
        <rFont val="Calibri"/>
        <family val="2"/>
      </rPr>
      <t>Assessments</t>
    </r>
  </si>
  <si>
    <r>
      <rPr>
        <i/>
        <sz val="8.5"/>
        <rFont val="Calibri"/>
        <family val="2"/>
      </rPr>
      <t>Violation Fines</t>
    </r>
  </si>
  <si>
    <r>
      <rPr>
        <i/>
        <sz val="8.5"/>
        <rFont val="Calibri"/>
        <family val="2"/>
      </rPr>
      <t>Late Fees</t>
    </r>
  </si>
  <si>
    <r>
      <rPr>
        <i/>
        <sz val="8.5"/>
        <rFont val="Calibri"/>
        <family val="2"/>
      </rPr>
      <t>Interest Income</t>
    </r>
  </si>
  <si>
    <r>
      <rPr>
        <i/>
        <sz val="8.5"/>
        <rFont val="Calibri"/>
        <family val="2"/>
      </rPr>
      <t>Miscellaneous</t>
    </r>
  </si>
  <si>
    <r>
      <rPr>
        <i/>
        <sz val="8.5"/>
        <rFont val="Calibri"/>
        <family val="2"/>
      </rPr>
      <t>Working Capital Fee</t>
    </r>
  </si>
  <si>
    <r>
      <rPr>
        <i/>
        <sz val="8.5"/>
        <rFont val="Calibri"/>
        <family val="2"/>
      </rPr>
      <t>Developer Funds Needed</t>
    </r>
  </si>
  <si>
    <r>
      <rPr>
        <i/>
        <sz val="8.5"/>
        <rFont val="Calibri"/>
        <family val="2"/>
      </rPr>
      <t>Funding Short-Fall</t>
    </r>
  </si>
  <si>
    <r>
      <rPr>
        <b/>
        <i/>
        <sz val="8.5"/>
        <rFont val="Calibri"/>
        <family val="2"/>
      </rPr>
      <t>TOTAL INCOME</t>
    </r>
  </si>
  <si>
    <r>
      <rPr>
        <b/>
        <i/>
        <sz val="8.5"/>
        <rFont val="Calibri"/>
        <family val="2"/>
      </rPr>
      <t>EXPENSES</t>
    </r>
  </si>
  <si>
    <r>
      <rPr>
        <b/>
        <i/>
        <sz val="8.5"/>
        <rFont val="Calibri"/>
        <family val="2"/>
      </rPr>
      <t>ADMINISTRATIVE</t>
    </r>
  </si>
  <si>
    <r>
      <rPr>
        <i/>
        <sz val="8.5"/>
        <rFont val="Calibri"/>
        <family val="2"/>
      </rPr>
      <t>Accounting (tax return)</t>
    </r>
  </si>
  <si>
    <r>
      <rPr>
        <i/>
        <sz val="8.5"/>
        <rFont val="Calibri"/>
        <family val="2"/>
      </rPr>
      <t>Annual Audit</t>
    </r>
  </si>
  <si>
    <r>
      <rPr>
        <i/>
        <sz val="8.5"/>
        <rFont val="Calibri"/>
        <family val="2"/>
      </rPr>
      <t>Bookkeeping</t>
    </r>
  </si>
  <si>
    <r>
      <rPr>
        <i/>
        <sz val="8.5"/>
        <rFont val="Calibri"/>
        <family val="2"/>
      </rPr>
      <t>Copies</t>
    </r>
  </si>
  <si>
    <r>
      <rPr>
        <i/>
        <sz val="8.5"/>
        <rFont val="Calibri"/>
        <family val="2"/>
      </rPr>
      <t>Legal</t>
    </r>
  </si>
  <si>
    <r>
      <rPr>
        <i/>
        <sz val="8.5"/>
        <rFont val="Calibri"/>
        <family val="2"/>
      </rPr>
      <t>Management Fees</t>
    </r>
  </si>
  <si>
    <r>
      <rPr>
        <i/>
        <sz val="8.5"/>
        <rFont val="Calibri"/>
        <family val="2"/>
      </rPr>
      <t>Meeting Expenses</t>
    </r>
  </si>
  <si>
    <r>
      <rPr>
        <i/>
        <sz val="8.5"/>
        <rFont val="Calibri"/>
        <family val="2"/>
      </rPr>
      <t>Postage</t>
    </r>
  </si>
  <si>
    <r>
      <rPr>
        <i/>
        <sz val="8.5"/>
        <rFont val="Calibri"/>
        <family val="2"/>
      </rPr>
      <t>Social Events</t>
    </r>
  </si>
  <si>
    <r>
      <rPr>
        <i/>
        <sz val="8.5"/>
        <rFont val="Calibri"/>
        <family val="2"/>
      </rPr>
      <t>Software</t>
    </r>
  </si>
  <si>
    <r>
      <rPr>
        <b/>
        <i/>
        <sz val="8.5"/>
        <rFont val="Calibri"/>
        <family val="2"/>
      </rPr>
      <t>Total Administrative</t>
    </r>
  </si>
  <si>
    <r>
      <rPr>
        <b/>
        <i/>
        <sz val="8.5"/>
        <rFont val="Calibri"/>
        <family val="2"/>
      </rPr>
      <t>UTILITIES</t>
    </r>
  </si>
  <si>
    <r>
      <rPr>
        <i/>
        <sz val="8.5"/>
        <rFont val="Calibri"/>
        <family val="2"/>
      </rPr>
      <t>Electric Service</t>
    </r>
  </si>
  <si>
    <r>
      <rPr>
        <i/>
        <sz val="8.5"/>
        <rFont val="Calibri"/>
        <family val="2"/>
      </rPr>
      <t>Trash</t>
    </r>
  </si>
  <si>
    <r>
      <rPr>
        <i/>
        <sz val="8.5"/>
        <rFont val="Calibri"/>
        <family val="2"/>
      </rPr>
      <t>Water &amp; Sewer</t>
    </r>
  </si>
  <si>
    <r>
      <rPr>
        <b/>
        <i/>
        <sz val="8.5"/>
        <rFont val="Calibri"/>
        <family val="2"/>
      </rPr>
      <t>Total Utilities</t>
    </r>
  </si>
  <si>
    <r>
      <rPr>
        <b/>
        <i/>
        <sz val="8.5"/>
        <rFont val="Calibri"/>
        <family val="2"/>
      </rPr>
      <t>PROPERTY</t>
    </r>
  </si>
  <si>
    <r>
      <rPr>
        <i/>
        <sz val="8.5"/>
        <rFont val="Calibri"/>
        <family val="2"/>
      </rPr>
      <t>Electrical/Lighting Repairs</t>
    </r>
  </si>
  <si>
    <r>
      <rPr>
        <i/>
        <sz val="8.5"/>
        <rFont val="Calibri"/>
        <family val="2"/>
      </rPr>
      <t>Maintenace/Repair-Misc.</t>
    </r>
  </si>
  <si>
    <r>
      <rPr>
        <i/>
        <sz val="8.5"/>
        <rFont val="Calibri"/>
        <family val="2"/>
      </rPr>
      <t>Submeter</t>
    </r>
  </si>
  <si>
    <r>
      <rPr>
        <i/>
        <sz val="8.5"/>
        <rFont val="Calibri"/>
        <family val="2"/>
      </rPr>
      <t>Extermination</t>
    </r>
  </si>
  <si>
    <r>
      <rPr>
        <i/>
        <sz val="8.5"/>
        <rFont val="Calibri"/>
        <family val="2"/>
      </rPr>
      <t>Fence Maintenance/Repair</t>
    </r>
  </si>
  <si>
    <r>
      <rPr>
        <i/>
        <sz val="8.5"/>
        <rFont val="Calibri"/>
        <family val="2"/>
      </rPr>
      <t>Fire Sprinkler Maintenance/Monitoring</t>
    </r>
  </si>
  <si>
    <r>
      <rPr>
        <i/>
        <sz val="8.5"/>
        <rFont val="Calibri"/>
        <family val="2"/>
      </rPr>
      <t>Irrigation Repair</t>
    </r>
  </si>
  <si>
    <r>
      <rPr>
        <i/>
        <sz val="8.5"/>
        <rFont val="Calibri"/>
        <family val="2"/>
      </rPr>
      <t>Landscape Maintenance</t>
    </r>
  </si>
  <si>
    <r>
      <rPr>
        <i/>
        <sz val="8.5"/>
        <rFont val="Calibri"/>
        <family val="2"/>
      </rPr>
      <t>Landscape Replacement/Decoration</t>
    </r>
  </si>
  <si>
    <r>
      <rPr>
        <i/>
        <sz val="8.5"/>
        <rFont val="Calibri"/>
        <family val="2"/>
      </rPr>
      <t>Holiday Decoration</t>
    </r>
  </si>
  <si>
    <r>
      <rPr>
        <i/>
        <sz val="8.5"/>
        <rFont val="Calibri"/>
        <family val="2"/>
      </rPr>
      <t>Plumbing Maintenance/Repair</t>
    </r>
  </si>
  <si>
    <r>
      <rPr>
        <i/>
        <sz val="8.5"/>
        <rFont val="Calibri"/>
        <family val="2"/>
      </rPr>
      <t>Emergency Phone</t>
    </r>
  </si>
  <si>
    <r>
      <rPr>
        <i/>
        <sz val="8.5"/>
        <rFont val="Calibri"/>
        <family val="2"/>
      </rPr>
      <t>Pool Maintenance &amp; Supplies</t>
    </r>
  </si>
  <si>
    <r>
      <rPr>
        <i/>
        <sz val="8.5"/>
        <rFont val="Calibri"/>
        <family val="2"/>
      </rPr>
      <t>Signage Maintenance</t>
    </r>
  </si>
  <si>
    <r>
      <rPr>
        <i/>
        <sz val="8.5"/>
        <rFont val="Calibri"/>
        <family val="2"/>
      </rPr>
      <t>Valet Trash</t>
    </r>
  </si>
  <si>
    <r>
      <rPr>
        <i/>
        <sz val="8.5"/>
        <rFont val="Calibri"/>
        <family val="2"/>
      </rPr>
      <t>Elevator Maintenance</t>
    </r>
  </si>
  <si>
    <r>
      <rPr>
        <i/>
        <sz val="8.5"/>
        <rFont val="Calibri"/>
        <family val="2"/>
      </rPr>
      <t>Janitorial</t>
    </r>
  </si>
  <si>
    <r>
      <rPr>
        <i/>
        <sz val="8.5"/>
        <rFont val="Calibri"/>
        <family val="2"/>
      </rPr>
      <t>Roof Maintenance</t>
    </r>
  </si>
  <si>
    <r>
      <rPr>
        <i/>
        <sz val="8.5"/>
        <rFont val="Calibri"/>
        <family val="2"/>
      </rPr>
      <t>Window Cleaning</t>
    </r>
  </si>
  <si>
    <r>
      <rPr>
        <b/>
        <i/>
        <sz val="8.5"/>
        <rFont val="Calibri"/>
        <family val="2"/>
      </rPr>
      <t>Total Property Expense</t>
    </r>
  </si>
  <si>
    <r>
      <rPr>
        <b/>
        <i/>
        <sz val="8.5"/>
        <rFont val="Calibri"/>
        <family val="2"/>
      </rPr>
      <t>INSURANCE</t>
    </r>
  </si>
  <si>
    <r>
      <rPr>
        <i/>
        <sz val="8.5"/>
        <rFont val="Calibri"/>
        <family val="2"/>
      </rPr>
      <t xml:space="preserve">Property Insurance ( </t>
    </r>
    <r>
      <rPr>
        <i/>
        <sz val="8"/>
        <rFont val="Calibri"/>
        <family val="2"/>
      </rPr>
      <t xml:space="preserve">Property, General
</t>
    </r>
    <r>
      <rPr>
        <i/>
        <sz val="8"/>
        <rFont val="Calibri"/>
        <family val="2"/>
      </rPr>
      <t xml:space="preserve">Liability, D&amp;O, Umbrella </t>
    </r>
    <r>
      <rPr>
        <i/>
        <sz val="8.5"/>
        <rFont val="Calibri"/>
        <family val="2"/>
      </rPr>
      <t>)</t>
    </r>
  </si>
  <si>
    <r>
      <rPr>
        <b/>
        <i/>
        <sz val="8.5"/>
        <rFont val="Calibri"/>
        <family val="2"/>
      </rPr>
      <t>Total Insurance</t>
    </r>
  </si>
  <si>
    <r>
      <rPr>
        <b/>
        <i/>
        <sz val="8.5"/>
        <rFont val="Calibri"/>
        <family val="2"/>
      </rPr>
      <t>TOTALS</t>
    </r>
  </si>
  <si>
    <r>
      <rPr>
        <i/>
        <sz val="8.5"/>
        <rFont val="Calibri"/>
        <family val="2"/>
      </rPr>
      <t>ASSESSMENTS</t>
    </r>
  </si>
  <si>
    <r>
      <rPr>
        <i/>
        <sz val="8.5"/>
        <rFont val="Calibri"/>
        <family val="2"/>
      </rPr>
      <t>WORKING CAPITAL</t>
    </r>
  </si>
  <si>
    <r>
      <rPr>
        <b/>
        <i/>
        <sz val="8.5"/>
        <rFont val="Calibri"/>
        <family val="2"/>
      </rPr>
      <t>TOTAL</t>
    </r>
  </si>
  <si>
    <r>
      <rPr>
        <i/>
        <sz val="8.5"/>
        <rFont val="Calibri"/>
        <family val="2"/>
      </rPr>
      <t>OPERATING EXPENSES</t>
    </r>
  </si>
  <si>
    <r>
      <rPr>
        <i/>
        <sz val="8.5"/>
        <rFont val="Calibri"/>
        <family val="2"/>
      </rPr>
      <t>RESERVES (10%)</t>
    </r>
  </si>
  <si>
    <r>
      <rPr>
        <b/>
        <i/>
        <sz val="8.5"/>
        <rFont val="Calibri"/>
        <family val="2"/>
      </rPr>
      <t>NET INCOME/LOSS</t>
    </r>
  </si>
  <si>
    <t>EXPENSES</t>
  </si>
  <si>
    <t>Accounting (tax return)</t>
  </si>
  <si>
    <t>Annual Audit</t>
  </si>
  <si>
    <t>Bookkeeping</t>
  </si>
  <si>
    <t>Copies</t>
  </si>
  <si>
    <t>Legal</t>
  </si>
  <si>
    <t>Management Fees</t>
  </si>
  <si>
    <t>Meeting Expenses</t>
  </si>
  <si>
    <t>Postage</t>
  </si>
  <si>
    <t>Social Events</t>
  </si>
  <si>
    <t>Software</t>
  </si>
  <si>
    <t>Total Administrative</t>
  </si>
  <si>
    <t>Electric Service</t>
  </si>
  <si>
    <t>Trash</t>
  </si>
  <si>
    <t>Water &amp; Sewer</t>
  </si>
  <si>
    <t>Total Utilities</t>
  </si>
  <si>
    <t>Electrical/Lighting Repairs</t>
  </si>
  <si>
    <t>Maintenace/Repair-Misc.</t>
  </si>
  <si>
    <t>Submeter</t>
  </si>
  <si>
    <t>Extermination</t>
  </si>
  <si>
    <t>Fence Maintenance/Repair</t>
  </si>
  <si>
    <t>Fire Sprinkler Maintenance/Monitoring</t>
  </si>
  <si>
    <t>Irrigation Repair</t>
  </si>
  <si>
    <t>Landscape Maintenance</t>
  </si>
  <si>
    <t>Landscape Replacement/Decoration</t>
  </si>
  <si>
    <t>Holiday Decoration</t>
  </si>
  <si>
    <t>Plumbing Maintenance/Repair</t>
  </si>
  <si>
    <t>Emergency Phone</t>
  </si>
  <si>
    <t>Pool Maintenance &amp; Supplies</t>
  </si>
  <si>
    <t>Signage Maintenance</t>
  </si>
  <si>
    <t>Valet Trash</t>
  </si>
  <si>
    <t>Elevator Maintenance</t>
  </si>
  <si>
    <t>Janitorial</t>
  </si>
  <si>
    <t>Roof Maintenance</t>
  </si>
  <si>
    <t>Total Property Expense</t>
  </si>
  <si>
    <t>Property Insurance ( Property, General
Liability, D&amp;O, Umbrella )</t>
  </si>
  <si>
    <t>Total Insurance</t>
  </si>
  <si>
    <t>TOTALS</t>
  </si>
  <si>
    <t>INCOME</t>
  </si>
  <si>
    <t>OPERATING EXPENSES</t>
  </si>
  <si>
    <t>RESERVES (10%)</t>
  </si>
  <si>
    <t>NET INCOME/LOSS</t>
  </si>
  <si>
    <t>Assessments</t>
  </si>
  <si>
    <t>Working Capital</t>
  </si>
  <si>
    <t>Move In Fees</t>
  </si>
  <si>
    <t>Fines</t>
  </si>
  <si>
    <t>Waiting List Fees</t>
  </si>
  <si>
    <t>ADMINISTRATIVE EXPENSES</t>
  </si>
  <si>
    <t>UTILITIES EXPENSES</t>
  </si>
  <si>
    <t xml:space="preserve">PROPERTY EXPENSES </t>
  </si>
  <si>
    <t>INSURANCE EXPENSES</t>
  </si>
  <si>
    <t>TOTAL EXPENSES &amp; RESERVES</t>
  </si>
  <si>
    <t>Total Income</t>
  </si>
  <si>
    <t>Variance</t>
  </si>
  <si>
    <t>OCTOBER</t>
  </si>
  <si>
    <t>NOVEMBER</t>
  </si>
  <si>
    <t>DECEMBER</t>
  </si>
  <si>
    <t>Q4</t>
  </si>
  <si>
    <t>THE MERCER CONDOMINIUMS COMMUNITY, INC.</t>
  </si>
  <si>
    <t>Other Income</t>
  </si>
  <si>
    <t xml:space="preserve">Miscellaneous </t>
  </si>
  <si>
    <t>Budget</t>
  </si>
  <si>
    <t>2023 BUDGET PAX Management</t>
  </si>
  <si>
    <t>THE MERCER CONDOMINIUMS COMMUNITY, INC</t>
  </si>
  <si>
    <r>
      <rPr>
        <b/>
        <i/>
        <sz val="8.5"/>
        <rFont val="Calibri"/>
        <family val="2"/>
      </rPr>
      <t>Annual Budget 2023</t>
    </r>
    <r>
      <rPr>
        <b/>
        <i/>
        <sz val="8.5"/>
        <rFont val="Calibri"/>
        <family val="2"/>
      </rPr>
      <t>-2024</t>
    </r>
  </si>
  <si>
    <t>Monthly</t>
  </si>
  <si>
    <t>Annually</t>
  </si>
  <si>
    <t>FREQUENCY</t>
  </si>
  <si>
    <t>ANNUAL BUDGET</t>
  </si>
  <si>
    <t>PER OCCURANCE</t>
  </si>
  <si>
    <t>Actual</t>
  </si>
  <si>
    <t>Unit</t>
  </si>
  <si>
    <t>The Mercer Monthly Assessments</t>
  </si>
  <si>
    <t>Feb</t>
  </si>
  <si>
    <t>Jan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</si>
  <si>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</si>
  <si>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</si>
  <si>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</si>
  <si>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</si>
  <si>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</si>
  <si>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</si>
  <si>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</si>
  <si>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</si>
  <si>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</si>
  <si>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</si>
  <si>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Floorplan</t>
  </si>
  <si>
    <t>Monthly Assessment</t>
  </si>
  <si>
    <t>LW2</t>
  </si>
  <si>
    <t>LW1</t>
  </si>
  <si>
    <t>1A</t>
  </si>
  <si>
    <t>1B</t>
  </si>
  <si>
    <t>2A</t>
  </si>
  <si>
    <t>2B</t>
  </si>
  <si>
    <t>TOTAL</t>
  </si>
  <si>
    <t>FY 2023</t>
  </si>
  <si>
    <t xml:space="preserve">Funding Shortfall </t>
  </si>
  <si>
    <t>Other</t>
  </si>
  <si>
    <t>Management Move-In Fee</t>
  </si>
  <si>
    <t>Management Waitlist Fee</t>
  </si>
  <si>
    <t>Varies</t>
  </si>
  <si>
    <t>Quarterly</t>
  </si>
  <si>
    <t>Bi-Annually</t>
  </si>
  <si>
    <t>Owner</t>
  </si>
  <si>
    <t>Date of Closing</t>
  </si>
  <si>
    <t>Gruene Ventures LLC</t>
  </si>
  <si>
    <t>Posh Organizers LLC</t>
  </si>
  <si>
    <t>Slate Angel</t>
  </si>
  <si>
    <t>Russell Anderson</t>
  </si>
  <si>
    <t>Rohit Hirani</t>
  </si>
  <si>
    <t>Bobbie Rihel</t>
  </si>
  <si>
    <t>Philip Pesses</t>
  </si>
  <si>
    <t>KWL, LLC</t>
  </si>
  <si>
    <t>Shamshuddin Jiwani</t>
  </si>
  <si>
    <t>Collins Crozier</t>
  </si>
  <si>
    <t>Sadik Mema</t>
  </si>
  <si>
    <t>Sayed Maredia</t>
  </si>
  <si>
    <t>Casey Jones</t>
  </si>
  <si>
    <t>Miranda Estrada</t>
  </si>
  <si>
    <t>Keli Bandy</t>
  </si>
  <si>
    <t>Jill Jones</t>
  </si>
  <si>
    <t>Linda Reimer</t>
  </si>
  <si>
    <t>Charlotta Yearwood</t>
  </si>
  <si>
    <t>Jeff Pence</t>
  </si>
  <si>
    <t>Karim Maredia</t>
  </si>
  <si>
    <t>Nazim Maredia</t>
  </si>
  <si>
    <t>John Harrell</t>
  </si>
  <si>
    <t>Karla Ramos</t>
  </si>
  <si>
    <t>JoAnn Duffy</t>
  </si>
  <si>
    <t>Maryann Scatamacchia</t>
  </si>
  <si>
    <t>HW Baer Properties</t>
  </si>
  <si>
    <t>Saifali Maredia</t>
  </si>
  <si>
    <t>Azucena Gulamali</t>
  </si>
  <si>
    <t>GBMC Contribution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</si>
</sst>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\$0.00"/>
    <numFmt numFmtId="165" formatCode="\$#,##0.00"/>
    <numFmt numFmtId="166" formatCode="&quot;$&quot;#,##0.00"/>
  </numFmts>
  <fonts count="19" x14ac:knownFonts="1">
    <font>
      <sz val="10"/>
      <color rgb="FF000000"/>
      <name val="Times New Roman"/>
      <charset val="204"/>
    </font>
    <font>
      <b/>
      <i/>
      <sz val="8.5"/>
      <name val="Calibri"/>
      <family val="2"/>
    </font>
    <font>
      <i/>
      <sz val="8.5"/>
      <name val="Calibri"/>
      <family val="2"/>
    </font>
    <font>
      <i/>
      <sz val="8.5"/>
      <color rgb="FF000000"/>
      <name val="Calibri"/>
      <family val="2"/>
    </font>
    <font>
      <b/>
      <i/>
      <sz val="8.5"/>
      <color rgb="FF000000"/>
      <name val="Calibri"/>
      <family val="2"/>
    </font>
    <font>
      <b/>
      <i/>
      <sz val="8.5"/>
      <name val="Calibri"/>
      <family val="2"/>
    </font>
    <font>
      <i/>
      <sz val="8"/>
      <name val="Calibri"/>
      <family val="2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  <font>
      <b/>
      <u/>
      <sz val="10"/>
      <color rgb="FF000000"/>
      <name val="Times New Roman"/>
      <family val="1"/>
    </font>
    <font>
      <sz val="10"/>
      <name val="Times New Roman"/>
      <family val="1"/>
    </font>
    <font>
      <b/>
      <sz val="12"/>
      <color rgb="FF000000"/>
      <name val="Times New Roman"/>
      <family val="1"/>
    </font>
    <font>
      <sz val="10"/>
      <color rgb="FF0070C0"/>
      <name val="Times New Roman"/>
      <family val="1"/>
    </font>
    <font>
      <i/>
      <sz val="10"/>
      <color rgb="FF000000"/>
      <name val="Times New Roman"/>
      <family val="1"/>
    </font>
    <font>
      <b/>
      <i/>
      <sz val="10"/>
      <color rgb="FF000000"/>
      <name val="Times New Roman"/>
      <family val="1"/>
    </font>
    <font>
      <i/>
      <sz val="12"/>
      <color rgb="FF000000"/>
      <name val="Times New Roman"/>
      <family val="1"/>
    </font>
    <font>
      <b/>
      <i/>
      <sz val="12"/>
      <color rgb="FF000000"/>
      <name val="Times New Roman"/>
      <family val="1"/>
    </font>
    <font>
      <b/>
      <i/>
      <sz val="10"/>
      <color rgb="FF0070C0"/>
      <name val="Times New Roman"/>
      <family val="1"/>
    </font>
    <font>
      <i/>
      <sz val="10"/>
      <color rgb="FF0070C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FFFFC000"/>
      </patternFill>
    </fill>
    <fill>
      <patternFill patternType="solid">
        <fgColor rgb="FFC5DFB3"/>
      </patternFill>
    </fill>
    <fill>
      <patternFill patternType="solid">
        <fgColor theme="6" tint="0.59999389629810485"/>
        <bgColor indexed="64"/>
      </patternFill>
    </fill>
  </fills>
  <borders count="3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8" fillId="0" borderId="0"/>
    <xf numFmtId="44" fontId="8" fillId="0" borderId="0" applyFont="0" applyFill="0" applyBorder="0" applyAlignment="0" applyProtection="0"/>
  </cellStyleXfs>
  <cellXfs count="92">
    <xf numFmtId="0" fontId="0" fillId="0" borderId="0" xfId="0" applyAlignment="1">
      <alignment horizontal="left" vertical="top"/>
    </xf>
    <xf numFmtId="0" fontId="1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left" wrapText="1"/>
    </xf>
    <xf numFmtId="0" fontId="2" fillId="0" borderId="1" xfId="0" applyFont="1" applyBorder="1" applyAlignment="1">
      <alignment horizontal="left" vertical="top" wrapText="1"/>
    </xf>
    <xf numFmtId="1" fontId="3" fillId="0" borderId="1" xfId="0" applyNumberFormat="1" applyFont="1" applyBorder="1" applyAlignment="1">
      <alignment horizontal="left" vertical="top" shrinkToFit="1"/>
    </xf>
    <xf numFmtId="164" fontId="3" fillId="0" borderId="1" xfId="0" applyNumberFormat="1" applyFont="1" applyBorder="1" applyAlignment="1">
      <alignment horizontal="left" vertical="top" shrinkToFit="1"/>
    </xf>
    <xf numFmtId="165" fontId="3" fillId="0" borderId="1" xfId="0" applyNumberFormat="1" applyFont="1" applyBorder="1" applyAlignment="1">
      <alignment horizontal="left" vertical="top" shrinkToFit="1"/>
    </xf>
    <xf numFmtId="165" fontId="3" fillId="0" borderId="1" xfId="0" applyNumberFormat="1" applyFont="1" applyBorder="1" applyAlignment="1">
      <alignment horizontal="right" vertical="top" shrinkToFit="1"/>
    </xf>
    <xf numFmtId="0" fontId="1" fillId="2" borderId="1" xfId="0" applyFont="1" applyFill="1" applyBorder="1" applyAlignment="1">
      <alignment horizontal="left" vertical="top" wrapText="1"/>
    </xf>
    <xf numFmtId="165" fontId="4" fillId="2" borderId="1" xfId="0" applyNumberFormat="1" applyFont="1" applyFill="1" applyBorder="1" applyAlignment="1">
      <alignment horizontal="right" vertical="top" shrinkToFit="1"/>
    </xf>
    <xf numFmtId="164" fontId="3" fillId="0" borderId="1" xfId="0" applyNumberFormat="1" applyFont="1" applyBorder="1" applyAlignment="1">
      <alignment horizontal="right" vertical="top" shrinkToFit="1"/>
    </xf>
    <xf numFmtId="0" fontId="1" fillId="3" borderId="1" xfId="0" applyFont="1" applyFill="1" applyBorder="1" applyAlignment="1">
      <alignment horizontal="left" vertical="top" wrapText="1"/>
    </xf>
    <xf numFmtId="165" fontId="4" fillId="3" borderId="1" xfId="0" applyNumberFormat="1" applyFont="1" applyFill="1" applyBorder="1" applyAlignment="1">
      <alignment horizontal="right" vertical="top" shrinkToFit="1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horizontal="left" vertical="center" wrapText="1"/>
    </xf>
    <xf numFmtId="0" fontId="1" fillId="4" borderId="1" xfId="0" applyFont="1" applyFill="1" applyBorder="1" applyAlignment="1">
      <alignment horizontal="left" vertical="top" wrapText="1"/>
    </xf>
    <xf numFmtId="165" fontId="4" fillId="4" borderId="1" xfId="0" applyNumberFormat="1" applyFont="1" applyFill="1" applyBorder="1" applyAlignment="1">
      <alignment horizontal="right" vertical="top" shrinkToFit="1"/>
    </xf>
    <xf numFmtId="0" fontId="7" fillId="0" borderId="0" xfId="0" applyFont="1" applyAlignment="1">
      <alignment horizontal="left" vertical="top"/>
    </xf>
    <xf numFmtId="166" fontId="0" fillId="0" borderId="0" xfId="0" applyNumberFormat="1" applyAlignment="1">
      <alignment horizontal="center" vertical="top"/>
    </xf>
    <xf numFmtId="0" fontId="8" fillId="0" borderId="0" xfId="0" applyFont="1" applyAlignment="1">
      <alignment horizontal="left" vertical="top"/>
    </xf>
    <xf numFmtId="0" fontId="9" fillId="0" borderId="0" xfId="0" applyFont="1" applyAlignment="1">
      <alignment horizontal="left" vertical="top"/>
    </xf>
    <xf numFmtId="166" fontId="7" fillId="0" borderId="0" xfId="0" applyNumberFormat="1" applyFont="1" applyAlignment="1">
      <alignment horizontal="center" vertical="top"/>
    </xf>
    <xf numFmtId="0" fontId="10" fillId="0" borderId="0" xfId="0" applyFont="1" applyAlignment="1">
      <alignment horizontal="left" vertical="top"/>
    </xf>
    <xf numFmtId="166" fontId="0" fillId="0" borderId="8" xfId="0" applyNumberFormat="1" applyBorder="1" applyAlignment="1">
      <alignment horizontal="center" vertical="top"/>
    </xf>
    <xf numFmtId="0" fontId="8" fillId="5" borderId="8" xfId="0" applyFont="1" applyFill="1" applyBorder="1" applyAlignment="1">
      <alignment vertical="top"/>
    </xf>
    <xf numFmtId="0" fontId="8" fillId="5" borderId="8" xfId="0" applyFont="1" applyFill="1" applyBorder="1" applyAlignment="1">
      <alignment horizontal="center" vertical="top"/>
    </xf>
    <xf numFmtId="0" fontId="5" fillId="0" borderId="1" xfId="0" applyFont="1" applyBorder="1" applyAlignment="1">
      <alignment horizontal="left" vertical="top" wrapText="1"/>
    </xf>
    <xf numFmtId="166" fontId="0" fillId="0" borderId="10" xfId="0" applyNumberFormat="1" applyBorder="1" applyAlignment="1">
      <alignment horizontal="center" vertical="top"/>
    </xf>
    <xf numFmtId="166" fontId="12" fillId="0" borderId="8" xfId="0" applyNumberFormat="1" applyFont="1" applyBorder="1" applyAlignment="1">
      <alignment horizontal="center" vertical="top"/>
    </xf>
    <xf numFmtId="166" fontId="12" fillId="0" borderId="10" xfId="0" applyNumberFormat="1" applyFont="1" applyBorder="1" applyAlignment="1">
      <alignment horizontal="center" vertical="top"/>
    </xf>
    <xf numFmtId="166" fontId="12" fillId="0" borderId="9" xfId="0" applyNumberFormat="1" applyFont="1" applyBorder="1" applyAlignment="1">
      <alignment horizontal="center" vertical="top"/>
    </xf>
    <xf numFmtId="166" fontId="0" fillId="0" borderId="0" xfId="0" applyNumberFormat="1" applyAlignment="1">
      <alignment horizontal="left" vertical="top"/>
    </xf>
    <xf numFmtId="166" fontId="0" fillId="0" borderId="14" xfId="0" applyNumberFormat="1" applyBorder="1" applyAlignment="1">
      <alignment horizontal="center" vertical="top"/>
    </xf>
    <xf numFmtId="166" fontId="0" fillId="0" borderId="16" xfId="0" applyNumberFormat="1" applyBorder="1" applyAlignment="1">
      <alignment horizontal="center" vertical="top"/>
    </xf>
    <xf numFmtId="166" fontId="12" fillId="0" borderId="18" xfId="0" applyNumberFormat="1" applyFont="1" applyBorder="1" applyAlignment="1">
      <alignment horizontal="center" vertical="top"/>
    </xf>
    <xf numFmtId="166" fontId="0" fillId="0" borderId="20" xfId="0" applyNumberFormat="1" applyBorder="1" applyAlignment="1">
      <alignment horizontal="center" vertical="top"/>
    </xf>
    <xf numFmtId="166" fontId="12" fillId="0" borderId="14" xfId="0" applyNumberFormat="1" applyFont="1" applyBorder="1" applyAlignment="1">
      <alignment horizontal="center" vertical="top"/>
    </xf>
    <xf numFmtId="166" fontId="12" fillId="0" borderId="22" xfId="0" applyNumberFormat="1" applyFont="1" applyBorder="1" applyAlignment="1">
      <alignment horizontal="center" vertical="top"/>
    </xf>
    <xf numFmtId="166" fontId="12" fillId="0" borderId="23" xfId="0" applyNumberFormat="1" applyFont="1" applyBorder="1" applyAlignment="1">
      <alignment horizontal="center" vertical="top"/>
    </xf>
    <xf numFmtId="0" fontId="8" fillId="5" borderId="14" xfId="0" applyFont="1" applyFill="1" applyBorder="1" applyAlignment="1">
      <alignment vertical="top"/>
    </xf>
    <xf numFmtId="166" fontId="8" fillId="5" borderId="15" xfId="0" applyNumberFormat="1" applyFont="1" applyFill="1" applyBorder="1" applyAlignment="1">
      <alignment vertical="top"/>
    </xf>
    <xf numFmtId="166" fontId="12" fillId="0" borderId="15" xfId="0" applyNumberFormat="1" applyFont="1" applyBorder="1" applyAlignment="1">
      <alignment horizontal="left" vertical="top"/>
    </xf>
    <xf numFmtId="166" fontId="12" fillId="0" borderId="17" xfId="0" applyNumberFormat="1" applyFont="1" applyBorder="1" applyAlignment="1">
      <alignment horizontal="left" vertical="top"/>
    </xf>
    <xf numFmtId="166" fontId="12" fillId="0" borderId="19" xfId="0" applyNumberFormat="1" applyFont="1" applyBorder="1" applyAlignment="1">
      <alignment horizontal="left" vertical="top"/>
    </xf>
    <xf numFmtId="166" fontId="0" fillId="0" borderId="21" xfId="0" applyNumberFormat="1" applyBorder="1" applyAlignment="1">
      <alignment horizontal="left" vertical="top"/>
    </xf>
    <xf numFmtId="166" fontId="12" fillId="0" borderId="24" xfId="0" applyNumberFormat="1" applyFont="1" applyBorder="1" applyAlignment="1">
      <alignment horizontal="left" vertical="top"/>
    </xf>
    <xf numFmtId="0" fontId="15" fillId="0" borderId="0" xfId="1" applyFont="1" applyAlignment="1">
      <alignment horizontal="left" vertical="top"/>
    </xf>
    <xf numFmtId="166" fontId="13" fillId="0" borderId="0" xfId="1" applyNumberFormat="1" applyFont="1" applyAlignment="1">
      <alignment horizontal="left" vertical="top"/>
    </xf>
    <xf numFmtId="0" fontId="13" fillId="0" borderId="0" xfId="1" applyFont="1" applyAlignment="1">
      <alignment horizontal="left" vertical="top"/>
    </xf>
    <xf numFmtId="0" fontId="16" fillId="0" borderId="0" xfId="1" applyFont="1" applyAlignment="1">
      <alignment horizontal="left" vertical="top"/>
    </xf>
    <xf numFmtId="166" fontId="15" fillId="0" borderId="0" xfId="1" applyNumberFormat="1" applyFont="1" applyAlignment="1">
      <alignment horizontal="left" vertical="top"/>
    </xf>
    <xf numFmtId="0" fontId="18" fillId="0" borderId="8" xfId="1" applyFont="1" applyBorder="1" applyAlignment="1">
      <alignment horizontal="left" vertical="top"/>
    </xf>
    <xf numFmtId="0" fontId="13" fillId="0" borderId="8" xfId="1" applyFont="1" applyBorder="1" applyAlignment="1">
      <alignment horizontal="left" vertical="top"/>
    </xf>
    <xf numFmtId="166" fontId="18" fillId="0" borderId="8" xfId="1" applyNumberFormat="1" applyFont="1" applyBorder="1" applyAlignment="1">
      <alignment horizontal="left" vertical="top"/>
    </xf>
    <xf numFmtId="166" fontId="13" fillId="0" borderId="8" xfId="1" applyNumberFormat="1" applyFont="1" applyBorder="1" applyAlignment="1">
      <alignment horizontal="left" vertical="top"/>
    </xf>
    <xf numFmtId="0" fontId="13" fillId="0" borderId="10" xfId="1" applyFont="1" applyBorder="1" applyAlignment="1">
      <alignment horizontal="left" vertical="top"/>
    </xf>
    <xf numFmtId="0" fontId="18" fillId="0" borderId="10" xfId="1" applyFont="1" applyBorder="1" applyAlignment="1">
      <alignment horizontal="left" vertical="top"/>
    </xf>
    <xf numFmtId="166" fontId="18" fillId="0" borderId="10" xfId="1" applyNumberFormat="1" applyFont="1" applyBorder="1" applyAlignment="1">
      <alignment horizontal="left" vertical="top"/>
    </xf>
    <xf numFmtId="166" fontId="13" fillId="0" borderId="10" xfId="1" applyNumberFormat="1" applyFont="1" applyBorder="1" applyAlignment="1">
      <alignment horizontal="left" vertical="top"/>
    </xf>
    <xf numFmtId="44" fontId="13" fillId="0" borderId="0" xfId="2" applyFont="1" applyAlignment="1">
      <alignment horizontal="left" vertical="top"/>
    </xf>
    <xf numFmtId="0" fontId="14" fillId="0" borderId="25" xfId="1" applyFont="1" applyBorder="1" applyAlignment="1">
      <alignment horizontal="left" vertical="top"/>
    </xf>
    <xf numFmtId="0" fontId="14" fillId="0" borderId="26" xfId="1" applyFont="1" applyBorder="1" applyAlignment="1">
      <alignment horizontal="left" vertical="top"/>
    </xf>
    <xf numFmtId="166" fontId="14" fillId="0" borderId="26" xfId="1" applyNumberFormat="1" applyFont="1" applyBorder="1" applyAlignment="1">
      <alignment horizontal="left" vertical="top"/>
    </xf>
    <xf numFmtId="166" fontId="14" fillId="0" borderId="27" xfId="1" applyNumberFormat="1" applyFont="1" applyBorder="1" applyAlignment="1">
      <alignment horizontal="left" vertical="top"/>
    </xf>
    <xf numFmtId="44" fontId="14" fillId="0" borderId="14" xfId="2" applyFont="1" applyBorder="1" applyAlignment="1">
      <alignment horizontal="left" vertical="top"/>
    </xf>
    <xf numFmtId="0" fontId="14" fillId="0" borderId="15" xfId="1" applyFont="1" applyBorder="1" applyAlignment="1">
      <alignment horizontal="left" vertical="top"/>
    </xf>
    <xf numFmtId="14" fontId="13" fillId="0" borderId="14" xfId="1" applyNumberFormat="1" applyFont="1" applyBorder="1" applyAlignment="1">
      <alignment horizontal="left" vertical="top"/>
    </xf>
    <xf numFmtId="166" fontId="13" fillId="0" borderId="15" xfId="1" applyNumberFormat="1" applyFont="1" applyBorder="1" applyAlignment="1">
      <alignment horizontal="left" vertical="top"/>
    </xf>
    <xf numFmtId="166" fontId="13" fillId="0" borderId="14" xfId="2" applyNumberFormat="1" applyFont="1" applyBorder="1" applyAlignment="1">
      <alignment horizontal="left" vertical="top"/>
    </xf>
    <xf numFmtId="0" fontId="13" fillId="0" borderId="14" xfId="1" applyFont="1" applyBorder="1" applyAlignment="1">
      <alignment horizontal="left" vertical="top"/>
    </xf>
    <xf numFmtId="0" fontId="13" fillId="0" borderId="16" xfId="1" applyFont="1" applyBorder="1" applyAlignment="1">
      <alignment horizontal="left" vertical="top"/>
    </xf>
    <xf numFmtId="166" fontId="13" fillId="0" borderId="17" xfId="1" applyNumberFormat="1" applyFont="1" applyBorder="1" applyAlignment="1">
      <alignment horizontal="left" vertical="top"/>
    </xf>
    <xf numFmtId="166" fontId="17" fillId="0" borderId="29" xfId="1" applyNumberFormat="1" applyFont="1" applyBorder="1" applyAlignment="1">
      <alignment horizontal="left" vertical="top"/>
    </xf>
    <xf numFmtId="166" fontId="17" fillId="0" borderId="30" xfId="1" applyNumberFormat="1" applyFont="1" applyBorder="1" applyAlignment="1">
      <alignment horizontal="left" vertical="top"/>
    </xf>
    <xf numFmtId="166" fontId="13" fillId="0" borderId="22" xfId="2" applyNumberFormat="1" applyFont="1" applyBorder="1" applyAlignment="1">
      <alignment horizontal="left" vertical="top"/>
    </xf>
    <xf numFmtId="166" fontId="13" fillId="0" borderId="24" xfId="1" applyNumberFormat="1" applyFont="1" applyBorder="1" applyAlignment="1">
      <alignment horizontal="left" vertical="top"/>
    </xf>
    <xf numFmtId="0" fontId="11" fillId="5" borderId="11" xfId="0" applyFont="1" applyFill="1" applyBorder="1" applyAlignment="1">
      <alignment horizontal="center" vertical="top"/>
    </xf>
    <xf numFmtId="0" fontId="11" fillId="5" borderId="12" xfId="0" applyFont="1" applyFill="1" applyBorder="1" applyAlignment="1">
      <alignment horizontal="center" vertical="top"/>
    </xf>
    <xf numFmtId="0" fontId="11" fillId="5" borderId="13" xfId="0" applyFont="1" applyFill="1" applyBorder="1" applyAlignment="1">
      <alignment horizontal="center" vertical="top"/>
    </xf>
    <xf numFmtId="0" fontId="15" fillId="0" borderId="0" xfId="1" applyFont="1" applyAlignment="1">
      <alignment horizontal="left" vertical="top"/>
    </xf>
    <xf numFmtId="44" fontId="13" fillId="0" borderId="11" xfId="2" applyFont="1" applyBorder="1" applyAlignment="1">
      <alignment horizontal="center" vertical="top"/>
    </xf>
    <xf numFmtId="44" fontId="13" fillId="0" borderId="13" xfId="2" applyFont="1" applyBorder="1" applyAlignment="1">
      <alignment horizontal="center" vertical="top"/>
    </xf>
    <xf numFmtId="0" fontId="14" fillId="0" borderId="28" xfId="1" applyFont="1" applyBorder="1" applyAlignment="1">
      <alignment horizontal="center" vertical="top"/>
    </xf>
    <xf numFmtId="0" fontId="14" fillId="0" borderId="29" xfId="1" applyFont="1" applyBorder="1" applyAlignment="1">
      <alignment horizontal="center" vertical="top"/>
    </xf>
    <xf numFmtId="0" fontId="5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</cellXfs>
  <cellStyles count="3">
    <cellStyle name="Currency 2" xfId="2" xr:uid="{AC09B1F7-1E9F-FE4D-80AC-3E4B340FD78D}"/>
    <cellStyle name="Normal" xfId="0" builtinId="0"/>
    <cellStyle name="Normal 2" xfId="1" xr:uid="{FFD1BE86-CEF2-BD4E-93AB-8573C7F7C64D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663561-E510-4E6B-AB4E-AFC0C3DD2DAE}">
  <sheetPr>
    <pageSetUpPr fitToPage="1"/>
  </sheetPr>
  <dimension ref="A1:N67"/>
  <sheetViews>
    <sheetView zoomScale="125" zoomScaleNormal="204" workbookViewId="0">
      <selection activeCell="B5" sqref="B5"/>
    </sheetView>
  </sheetViews>
  <sheetFormatPr baseColWidth="10" defaultColWidth="9" defaultRowHeight="13" x14ac:dyDescent="0.15"/>
  <cols>
    <col min="1" max="1" width="61.59765625" bestFit="1" customWidth="1"/>
    <col min="2" max="2" width="19" bestFit="1" customWidth="1"/>
    <col min="3" max="3" width="13.59765625" bestFit="1" customWidth="1"/>
    <col min="4" max="4" width="19.19921875" bestFit="1" customWidth="1"/>
    <col min="5" max="5" width="6.796875" customWidth="1"/>
    <col min="6" max="7" width="13" customWidth="1"/>
    <col min="8" max="8" width="14" customWidth="1"/>
    <col min="9" max="9" width="13" customWidth="1"/>
    <col min="10" max="10" width="13.3984375" customWidth="1"/>
    <col min="11" max="11" width="14.19921875" style="31" customWidth="1"/>
    <col min="14" max="14" width="10.59765625" bestFit="1" customWidth="1"/>
  </cols>
  <sheetData>
    <row r="1" spans="1:14" x14ac:dyDescent="0.15">
      <c r="A1" s="17" t="s">
        <v>126</v>
      </c>
    </row>
    <row r="2" spans="1:14" ht="14" thickBot="1" x14ac:dyDescent="0.2">
      <c r="A2" s="17" t="s">
        <v>130</v>
      </c>
    </row>
    <row r="3" spans="1:14" ht="16" x14ac:dyDescent="0.15">
      <c r="F3" s="76" t="s">
        <v>125</v>
      </c>
      <c r="G3" s="77"/>
      <c r="H3" s="77"/>
      <c r="I3" s="77"/>
      <c r="J3" s="77"/>
      <c r="K3" s="78"/>
    </row>
    <row r="4" spans="1:14" x14ac:dyDescent="0.15">
      <c r="A4" s="20" t="s">
        <v>106</v>
      </c>
      <c r="B4" s="20" t="s">
        <v>136</v>
      </c>
      <c r="C4" s="20" t="s">
        <v>135</v>
      </c>
      <c r="D4" s="20" t="s">
        <v>137</v>
      </c>
      <c r="E4" s="20"/>
      <c r="F4" s="39" t="s">
        <v>122</v>
      </c>
      <c r="G4" s="39" t="s">
        <v>123</v>
      </c>
      <c r="H4" s="24" t="s">
        <v>124</v>
      </c>
      <c r="I4" s="24" t="s">
        <v>129</v>
      </c>
      <c r="J4" s="25" t="s">
        <v>138</v>
      </c>
      <c r="K4" s="40" t="s">
        <v>121</v>
      </c>
    </row>
    <row r="5" spans="1:14" x14ac:dyDescent="0.15">
      <c r="A5" t="s">
        <v>110</v>
      </c>
      <c r="B5" s="18">
        <f>Assumptions!B11</f>
        <v>162720</v>
      </c>
      <c r="C5" s="18" t="s">
        <v>133</v>
      </c>
      <c r="D5" s="18">
        <f>IF(C5="Monthly",B5/12)+IF(C5="Quarterly",B5/4)+IF(C5="Bi-Annually",B5/2)+IF(C5="Annually",B5)+IF(C5="Other",B5)</f>
        <v>13560</v>
      </c>
      <c r="E5" s="18"/>
      <c r="F5" s="32">
        <v>0</v>
      </c>
      <c r="G5" s="23"/>
      <c r="H5" s="23"/>
      <c r="I5" s="28">
        <f>B5/4</f>
        <v>40680</v>
      </c>
      <c r="J5" s="28">
        <f>F5+G5+H5</f>
        <v>0</v>
      </c>
      <c r="K5" s="41">
        <f>J5-I5</f>
        <v>-40680</v>
      </c>
    </row>
    <row r="6" spans="1:14" x14ac:dyDescent="0.15">
      <c r="A6" t="s">
        <v>111</v>
      </c>
      <c r="B6" s="18">
        <f>Assumptions!B16</f>
        <v>27120</v>
      </c>
      <c r="C6" s="18" t="s">
        <v>133</v>
      </c>
      <c r="D6" s="18">
        <f t="shared" ref="D6:D59" si="0">IF(C6="Monthly",B6/12)+IF(C6="Quarterly",B6/4)+IF(C6="Bi-Annually",B6/2)+IF(C6="Annually",B6)+IF(C6="Other",B6)</f>
        <v>2260</v>
      </c>
      <c r="E6" s="18"/>
      <c r="F6" s="32">
        <v>0</v>
      </c>
      <c r="G6" s="23"/>
      <c r="H6" s="23"/>
      <c r="I6" s="28">
        <f t="shared" ref="I6:I67" si="1">B6/4</f>
        <v>6780</v>
      </c>
      <c r="J6" s="28">
        <f t="shared" ref="J6:J67" si="2">F6+G6+H6</f>
        <v>0</v>
      </c>
      <c r="K6" s="41">
        <f t="shared" ref="K6:K12" si="3">J6-I6</f>
        <v>-6780</v>
      </c>
      <c r="N6" s="31"/>
    </row>
    <row r="7" spans="1:14" x14ac:dyDescent="0.15">
      <c r="A7" s="19" t="s">
        <v>112</v>
      </c>
      <c r="B7" s="18">
        <v>0</v>
      </c>
      <c r="C7" s="18" t="s">
        <v>164</v>
      </c>
      <c r="D7" s="18">
        <v>250</v>
      </c>
      <c r="E7" s="18"/>
      <c r="F7" s="32">
        <v>0</v>
      </c>
      <c r="G7" s="23"/>
      <c r="H7" s="23"/>
      <c r="I7" s="28">
        <f t="shared" si="1"/>
        <v>0</v>
      </c>
      <c r="J7" s="28">
        <f t="shared" si="2"/>
        <v>0</v>
      </c>
      <c r="K7" s="41">
        <f t="shared" si="3"/>
        <v>0</v>
      </c>
    </row>
    <row r="8" spans="1:14" x14ac:dyDescent="0.15">
      <c r="A8" s="19" t="s">
        <v>114</v>
      </c>
      <c r="B8" s="18">
        <v>0</v>
      </c>
      <c r="C8" s="18" t="s">
        <v>164</v>
      </c>
      <c r="D8" s="18">
        <v>1000</v>
      </c>
      <c r="E8" s="18"/>
      <c r="F8" s="32">
        <v>0</v>
      </c>
      <c r="G8" s="23"/>
      <c r="H8" s="23"/>
      <c r="I8" s="28">
        <f t="shared" si="1"/>
        <v>0</v>
      </c>
      <c r="J8" s="28">
        <f t="shared" si="2"/>
        <v>0</v>
      </c>
      <c r="K8" s="41">
        <f t="shared" si="3"/>
        <v>0</v>
      </c>
    </row>
    <row r="9" spans="1:14" x14ac:dyDescent="0.15">
      <c r="A9" s="19" t="s">
        <v>113</v>
      </c>
      <c r="B9" s="18">
        <v>0</v>
      </c>
      <c r="C9" s="18" t="s">
        <v>164</v>
      </c>
      <c r="D9" s="18" t="s">
        <v>167</v>
      </c>
      <c r="E9" s="18"/>
      <c r="F9" s="32">
        <v>0</v>
      </c>
      <c r="G9" s="23"/>
      <c r="H9" s="23"/>
      <c r="I9" s="28">
        <f t="shared" si="1"/>
        <v>0</v>
      </c>
      <c r="J9" s="28">
        <f t="shared" si="2"/>
        <v>0</v>
      </c>
      <c r="K9" s="41">
        <f t="shared" si="3"/>
        <v>0</v>
      </c>
    </row>
    <row r="10" spans="1:14" x14ac:dyDescent="0.15">
      <c r="A10" s="19" t="s">
        <v>163</v>
      </c>
      <c r="B10" s="18">
        <v>0</v>
      </c>
      <c r="C10" s="18" t="s">
        <v>164</v>
      </c>
      <c r="D10" s="18" t="s">
        <v>167</v>
      </c>
      <c r="E10" s="18"/>
      <c r="F10" s="32">
        <v>0</v>
      </c>
      <c r="G10" s="23"/>
      <c r="H10" s="23"/>
      <c r="I10" s="28">
        <f t="shared" si="1"/>
        <v>0</v>
      </c>
      <c r="J10" s="28">
        <f t="shared" si="2"/>
        <v>0</v>
      </c>
      <c r="K10" s="41">
        <f t="shared" si="3"/>
        <v>0</v>
      </c>
    </row>
    <row r="11" spans="1:14" ht="14" thickBot="1" x14ac:dyDescent="0.2">
      <c r="A11" s="19" t="s">
        <v>127</v>
      </c>
      <c r="B11" s="18">
        <v>0</v>
      </c>
      <c r="C11" s="18" t="s">
        <v>164</v>
      </c>
      <c r="D11" s="18" t="s">
        <v>167</v>
      </c>
      <c r="E11" s="18"/>
      <c r="F11" s="33">
        <v>0</v>
      </c>
      <c r="G11" s="27"/>
      <c r="H11" s="27"/>
      <c r="I11" s="29">
        <f t="shared" si="1"/>
        <v>0</v>
      </c>
      <c r="J11" s="29">
        <f t="shared" si="2"/>
        <v>0</v>
      </c>
      <c r="K11" s="42">
        <f t="shared" si="3"/>
        <v>0</v>
      </c>
    </row>
    <row r="12" spans="1:14" ht="14" thickTop="1" x14ac:dyDescent="0.15">
      <c r="A12" s="17" t="s">
        <v>120</v>
      </c>
      <c r="B12" s="21">
        <f>SUM(B5:B11)</f>
        <v>189840</v>
      </c>
      <c r="C12" s="21"/>
      <c r="D12" s="18"/>
      <c r="E12" s="18"/>
      <c r="F12" s="34">
        <f>SUM(F5:F11)</f>
        <v>0</v>
      </c>
      <c r="G12" s="30">
        <f>SUM(G5:G11)</f>
        <v>0</v>
      </c>
      <c r="H12" s="30">
        <f>SUM(H5:H11)</f>
        <v>0</v>
      </c>
      <c r="I12" s="30">
        <f t="shared" si="1"/>
        <v>47460</v>
      </c>
      <c r="J12" s="30">
        <f t="shared" si="2"/>
        <v>0</v>
      </c>
      <c r="K12" s="43">
        <f t="shared" si="3"/>
        <v>-47460</v>
      </c>
    </row>
    <row r="13" spans="1:14" x14ac:dyDescent="0.15">
      <c r="B13" s="18"/>
      <c r="C13" s="18"/>
      <c r="D13" s="18"/>
      <c r="E13" s="18"/>
      <c r="F13" s="35"/>
      <c r="G13" s="18"/>
      <c r="H13" s="18"/>
      <c r="I13" s="18"/>
      <c r="J13" s="18"/>
      <c r="K13" s="44"/>
    </row>
    <row r="14" spans="1:14" x14ac:dyDescent="0.15">
      <c r="A14" s="20" t="s">
        <v>68</v>
      </c>
      <c r="B14" s="18"/>
      <c r="C14" s="18"/>
      <c r="D14" s="18"/>
      <c r="E14" s="18"/>
      <c r="F14" s="35"/>
      <c r="G14" s="18"/>
      <c r="H14" s="18"/>
      <c r="I14" s="18"/>
      <c r="J14" s="18"/>
      <c r="K14" s="44"/>
    </row>
    <row r="15" spans="1:14" x14ac:dyDescent="0.15">
      <c r="A15" s="17" t="s">
        <v>115</v>
      </c>
      <c r="B15" s="18"/>
      <c r="C15" s="18"/>
      <c r="D15" s="18"/>
      <c r="E15" s="18"/>
      <c r="F15" s="35"/>
      <c r="G15" s="18"/>
      <c r="H15" s="18"/>
      <c r="I15" s="18"/>
      <c r="J15" s="18"/>
      <c r="K15" s="44"/>
    </row>
    <row r="16" spans="1:14" x14ac:dyDescent="0.15">
      <c r="A16" t="s">
        <v>69</v>
      </c>
      <c r="B16" s="18">
        <f>Assumptions!B24</f>
        <v>1000</v>
      </c>
      <c r="C16" s="18" t="s">
        <v>134</v>
      </c>
      <c r="D16" s="18">
        <f t="shared" si="0"/>
        <v>1000</v>
      </c>
      <c r="E16" s="18"/>
      <c r="F16" s="32">
        <v>0</v>
      </c>
      <c r="G16" s="23"/>
      <c r="H16" s="23"/>
      <c r="I16" s="28">
        <f t="shared" si="1"/>
        <v>250</v>
      </c>
      <c r="J16" s="28">
        <f t="shared" si="2"/>
        <v>0</v>
      </c>
      <c r="K16" s="41">
        <f>I16-J16</f>
        <v>250</v>
      </c>
    </row>
    <row r="17" spans="1:11" x14ac:dyDescent="0.15">
      <c r="A17" t="s">
        <v>70</v>
      </c>
      <c r="B17" s="18">
        <f>Assumptions!B25</f>
        <v>5000</v>
      </c>
      <c r="C17" s="18" t="s">
        <v>134</v>
      </c>
      <c r="D17" s="18">
        <f t="shared" si="0"/>
        <v>5000</v>
      </c>
      <c r="E17" s="18"/>
      <c r="F17" s="32">
        <v>0</v>
      </c>
      <c r="G17" s="23"/>
      <c r="H17" s="23"/>
      <c r="I17" s="28">
        <f t="shared" si="1"/>
        <v>1250</v>
      </c>
      <c r="J17" s="28">
        <f t="shared" si="2"/>
        <v>0</v>
      </c>
      <c r="K17" s="41">
        <f t="shared" ref="K17:K67" si="4">I17-J17</f>
        <v>1250</v>
      </c>
    </row>
    <row r="18" spans="1:11" x14ac:dyDescent="0.15">
      <c r="A18" t="s">
        <v>71</v>
      </c>
      <c r="B18" s="18">
        <f>Assumptions!B26</f>
        <v>2500</v>
      </c>
      <c r="C18" s="18" t="s">
        <v>133</v>
      </c>
      <c r="D18" s="18">
        <f t="shared" si="0"/>
        <v>208.33333333333334</v>
      </c>
      <c r="E18" s="18"/>
      <c r="F18" s="32">
        <v>0</v>
      </c>
      <c r="G18" s="23"/>
      <c r="H18" s="23"/>
      <c r="I18" s="28">
        <f t="shared" si="1"/>
        <v>625</v>
      </c>
      <c r="J18" s="28">
        <f t="shared" si="2"/>
        <v>0</v>
      </c>
      <c r="K18" s="41">
        <f t="shared" si="4"/>
        <v>625</v>
      </c>
    </row>
    <row r="19" spans="1:11" x14ac:dyDescent="0.15">
      <c r="A19" t="s">
        <v>72</v>
      </c>
      <c r="B19" s="18">
        <f>Assumptions!B27</f>
        <v>100</v>
      </c>
      <c r="C19" s="18" t="s">
        <v>133</v>
      </c>
      <c r="D19" s="18">
        <f t="shared" si="0"/>
        <v>8.3333333333333339</v>
      </c>
      <c r="E19" s="18"/>
      <c r="F19" s="32">
        <v>0</v>
      </c>
      <c r="G19" s="23"/>
      <c r="H19" s="23"/>
      <c r="I19" s="28">
        <f t="shared" si="1"/>
        <v>25</v>
      </c>
      <c r="J19" s="28">
        <f t="shared" si="2"/>
        <v>0</v>
      </c>
      <c r="K19" s="41">
        <f t="shared" si="4"/>
        <v>25</v>
      </c>
    </row>
    <row r="20" spans="1:11" x14ac:dyDescent="0.15">
      <c r="A20" t="s">
        <v>73</v>
      </c>
      <c r="B20" s="18">
        <f>Assumptions!B28</f>
        <v>1500</v>
      </c>
      <c r="C20" s="18" t="s">
        <v>168</v>
      </c>
      <c r="D20" s="18">
        <f t="shared" si="0"/>
        <v>375</v>
      </c>
      <c r="E20" s="18"/>
      <c r="F20" s="32">
        <v>0</v>
      </c>
      <c r="G20" s="23"/>
      <c r="H20" s="23"/>
      <c r="I20" s="28">
        <f t="shared" si="1"/>
        <v>375</v>
      </c>
      <c r="J20" s="28">
        <f t="shared" si="2"/>
        <v>0</v>
      </c>
      <c r="K20" s="41">
        <f t="shared" si="4"/>
        <v>375</v>
      </c>
    </row>
    <row r="21" spans="1:11" x14ac:dyDescent="0.15">
      <c r="A21" t="s">
        <v>74</v>
      </c>
      <c r="B21" s="18">
        <f>Assumptions!B29</f>
        <v>22680</v>
      </c>
      <c r="C21" s="18" t="s">
        <v>133</v>
      </c>
      <c r="D21" s="18">
        <f t="shared" si="0"/>
        <v>1890</v>
      </c>
      <c r="E21" s="18"/>
      <c r="F21" s="32">
        <v>0</v>
      </c>
      <c r="G21" s="23"/>
      <c r="H21" s="23"/>
      <c r="I21" s="28">
        <f t="shared" si="1"/>
        <v>5670</v>
      </c>
      <c r="J21" s="28">
        <f t="shared" si="2"/>
        <v>0</v>
      </c>
      <c r="K21" s="41">
        <f t="shared" si="4"/>
        <v>5670</v>
      </c>
    </row>
    <row r="22" spans="1:11" x14ac:dyDescent="0.15">
      <c r="A22" t="s">
        <v>165</v>
      </c>
      <c r="B22" s="18">
        <v>0</v>
      </c>
      <c r="C22" s="18" t="s">
        <v>164</v>
      </c>
      <c r="D22" s="18">
        <v>100</v>
      </c>
      <c r="E22" s="18"/>
      <c r="F22" s="32">
        <v>0</v>
      </c>
      <c r="G22" s="23"/>
      <c r="H22" s="23"/>
      <c r="I22" s="28">
        <f t="shared" si="1"/>
        <v>0</v>
      </c>
      <c r="J22" s="28">
        <f t="shared" si="2"/>
        <v>0</v>
      </c>
      <c r="K22" s="41">
        <f t="shared" si="4"/>
        <v>0</v>
      </c>
    </row>
    <row r="23" spans="1:11" x14ac:dyDescent="0.15">
      <c r="A23" t="s">
        <v>166</v>
      </c>
      <c r="B23" s="18">
        <v>0</v>
      </c>
      <c r="C23" s="18" t="s">
        <v>164</v>
      </c>
      <c r="D23" s="18">
        <v>250</v>
      </c>
      <c r="E23" s="18"/>
      <c r="F23" s="32">
        <v>0</v>
      </c>
      <c r="G23" s="23"/>
      <c r="H23" s="23"/>
      <c r="I23" s="28">
        <f t="shared" si="1"/>
        <v>0</v>
      </c>
      <c r="J23" s="28">
        <f t="shared" si="2"/>
        <v>0</v>
      </c>
      <c r="K23" s="41">
        <f t="shared" si="4"/>
        <v>0</v>
      </c>
    </row>
    <row r="24" spans="1:11" x14ac:dyDescent="0.15">
      <c r="A24" t="s">
        <v>75</v>
      </c>
      <c r="B24" s="18">
        <f>Assumptions!B30</f>
        <v>200</v>
      </c>
      <c r="C24" s="18" t="s">
        <v>168</v>
      </c>
      <c r="D24" s="18">
        <f t="shared" si="0"/>
        <v>50</v>
      </c>
      <c r="E24" s="18"/>
      <c r="F24" s="32">
        <v>0</v>
      </c>
      <c r="G24" s="23"/>
      <c r="H24" s="23"/>
      <c r="I24" s="28">
        <f t="shared" si="1"/>
        <v>50</v>
      </c>
      <c r="J24" s="28">
        <f t="shared" si="2"/>
        <v>0</v>
      </c>
      <c r="K24" s="41">
        <f t="shared" si="4"/>
        <v>50</v>
      </c>
    </row>
    <row r="25" spans="1:11" x14ac:dyDescent="0.15">
      <c r="A25" t="s">
        <v>76</v>
      </c>
      <c r="B25" s="18">
        <f>Assumptions!B31</f>
        <v>100</v>
      </c>
      <c r="C25" s="18" t="s">
        <v>133</v>
      </c>
      <c r="D25" s="18">
        <f t="shared" si="0"/>
        <v>8.3333333333333339</v>
      </c>
      <c r="E25" s="18"/>
      <c r="F25" s="32">
        <v>0</v>
      </c>
      <c r="G25" s="23"/>
      <c r="H25" s="23"/>
      <c r="I25" s="28">
        <f t="shared" si="1"/>
        <v>25</v>
      </c>
      <c r="J25" s="28">
        <f t="shared" si="2"/>
        <v>0</v>
      </c>
      <c r="K25" s="41">
        <f t="shared" si="4"/>
        <v>25</v>
      </c>
    </row>
    <row r="26" spans="1:11" x14ac:dyDescent="0.15">
      <c r="A26" t="s">
        <v>77</v>
      </c>
      <c r="B26" s="18">
        <f>Assumptions!B32</f>
        <v>500</v>
      </c>
      <c r="C26" s="18" t="s">
        <v>134</v>
      </c>
      <c r="D26" s="18">
        <f t="shared" si="0"/>
        <v>500</v>
      </c>
      <c r="E26" s="18"/>
      <c r="F26" s="32">
        <v>0</v>
      </c>
      <c r="G26" s="23"/>
      <c r="H26" s="23"/>
      <c r="I26" s="28">
        <f t="shared" si="1"/>
        <v>125</v>
      </c>
      <c r="J26" s="28">
        <f t="shared" si="2"/>
        <v>0</v>
      </c>
      <c r="K26" s="41">
        <f t="shared" si="4"/>
        <v>125</v>
      </c>
    </row>
    <row r="27" spans="1:11" ht="14" thickBot="1" x14ac:dyDescent="0.2">
      <c r="A27" t="s">
        <v>78</v>
      </c>
      <c r="B27" s="18">
        <f>Assumptions!B33</f>
        <v>2600</v>
      </c>
      <c r="C27" s="18" t="s">
        <v>134</v>
      </c>
      <c r="D27" s="18">
        <f t="shared" si="0"/>
        <v>2600</v>
      </c>
      <c r="E27" s="18"/>
      <c r="F27" s="33">
        <v>209.92</v>
      </c>
      <c r="G27" s="27"/>
      <c r="H27" s="27"/>
      <c r="I27" s="29">
        <f t="shared" si="1"/>
        <v>650</v>
      </c>
      <c r="J27" s="29">
        <f t="shared" si="2"/>
        <v>209.92</v>
      </c>
      <c r="K27" s="42">
        <f t="shared" si="4"/>
        <v>440.08000000000004</v>
      </c>
    </row>
    <row r="28" spans="1:11" ht="14" thickTop="1" x14ac:dyDescent="0.15">
      <c r="A28" s="17" t="s">
        <v>79</v>
      </c>
      <c r="B28" s="21">
        <f>SUM(B16:B27)</f>
        <v>36180</v>
      </c>
      <c r="C28" s="21"/>
      <c r="D28" s="18"/>
      <c r="E28" s="18"/>
      <c r="F28" s="34">
        <f>SUM(F16:F27)</f>
        <v>209.92</v>
      </c>
      <c r="G28" s="30">
        <f>SUM(G16:G27)</f>
        <v>0</v>
      </c>
      <c r="H28" s="30">
        <f>SUM(H16:H27)</f>
        <v>0</v>
      </c>
      <c r="I28" s="30">
        <f t="shared" si="1"/>
        <v>9045</v>
      </c>
      <c r="J28" s="30">
        <f t="shared" si="2"/>
        <v>209.92</v>
      </c>
      <c r="K28" s="43">
        <f t="shared" si="4"/>
        <v>8835.08</v>
      </c>
    </row>
    <row r="29" spans="1:11" x14ac:dyDescent="0.15">
      <c r="B29" s="18"/>
      <c r="C29" s="18"/>
      <c r="D29" s="18"/>
      <c r="E29" s="18"/>
      <c r="F29" s="35"/>
      <c r="G29" s="18"/>
      <c r="H29" s="18"/>
      <c r="I29" s="18"/>
      <c r="J29" s="18"/>
      <c r="K29" s="44"/>
    </row>
    <row r="30" spans="1:11" x14ac:dyDescent="0.15">
      <c r="A30" s="17" t="s">
        <v>116</v>
      </c>
      <c r="B30" s="18"/>
      <c r="C30" s="18"/>
      <c r="D30" s="18"/>
      <c r="E30" s="18"/>
      <c r="F30" s="35"/>
      <c r="G30" s="18"/>
      <c r="H30" s="18"/>
      <c r="I30" s="18"/>
      <c r="J30" s="18"/>
      <c r="K30" s="44"/>
    </row>
    <row r="31" spans="1:11" x14ac:dyDescent="0.15">
      <c r="A31" t="s">
        <v>80</v>
      </c>
      <c r="B31" s="18">
        <f>Assumptions!B37</f>
        <v>8000</v>
      </c>
      <c r="C31" s="18" t="s">
        <v>133</v>
      </c>
      <c r="D31" s="18">
        <f t="shared" si="0"/>
        <v>666.66666666666663</v>
      </c>
      <c r="E31" s="18"/>
      <c r="F31" s="32">
        <v>0</v>
      </c>
      <c r="G31" s="23"/>
      <c r="H31" s="23"/>
      <c r="I31" s="28">
        <f t="shared" si="1"/>
        <v>2000</v>
      </c>
      <c r="J31" s="28">
        <f t="shared" si="2"/>
        <v>0</v>
      </c>
      <c r="K31" s="41">
        <f t="shared" si="4"/>
        <v>2000</v>
      </c>
    </row>
    <row r="32" spans="1:11" x14ac:dyDescent="0.15">
      <c r="A32" t="s">
        <v>81</v>
      </c>
      <c r="B32" s="18">
        <f>Assumptions!B38</f>
        <v>4200</v>
      </c>
      <c r="C32" s="18" t="s">
        <v>133</v>
      </c>
      <c r="D32" s="18">
        <f t="shared" si="0"/>
        <v>350</v>
      </c>
      <c r="E32" s="18"/>
      <c r="F32" s="32">
        <v>0</v>
      </c>
      <c r="G32" s="23"/>
      <c r="H32" s="23"/>
      <c r="I32" s="28">
        <f t="shared" si="1"/>
        <v>1050</v>
      </c>
      <c r="J32" s="28">
        <f t="shared" si="2"/>
        <v>0</v>
      </c>
      <c r="K32" s="41">
        <f t="shared" si="4"/>
        <v>1050</v>
      </c>
    </row>
    <row r="33" spans="1:11" ht="14" thickBot="1" x14ac:dyDescent="0.2">
      <c r="A33" t="s">
        <v>82</v>
      </c>
      <c r="B33" s="18">
        <f>Assumptions!B39</f>
        <v>18000</v>
      </c>
      <c r="C33" s="18" t="s">
        <v>133</v>
      </c>
      <c r="D33" s="18">
        <f t="shared" si="0"/>
        <v>1500</v>
      </c>
      <c r="E33" s="18"/>
      <c r="F33" s="33">
        <v>0</v>
      </c>
      <c r="G33" s="27"/>
      <c r="H33" s="27"/>
      <c r="I33" s="29">
        <f t="shared" si="1"/>
        <v>4500</v>
      </c>
      <c r="J33" s="29">
        <f t="shared" si="2"/>
        <v>0</v>
      </c>
      <c r="K33" s="42">
        <f t="shared" si="4"/>
        <v>4500</v>
      </c>
    </row>
    <row r="34" spans="1:11" ht="14" thickTop="1" x14ac:dyDescent="0.15">
      <c r="A34" s="17" t="s">
        <v>83</v>
      </c>
      <c r="B34" s="21">
        <f>SUM(B31:B33)</f>
        <v>30200</v>
      </c>
      <c r="C34" s="21"/>
      <c r="D34" s="18"/>
      <c r="E34" s="18"/>
      <c r="F34" s="34">
        <f t="shared" ref="F34" si="5">SUM(F31:F33)</f>
        <v>0</v>
      </c>
      <c r="G34" s="30">
        <f t="shared" ref="G34:H34" si="6">SUM(G31:G33)</f>
        <v>0</v>
      </c>
      <c r="H34" s="30">
        <f t="shared" si="6"/>
        <v>0</v>
      </c>
      <c r="I34" s="30">
        <f t="shared" si="1"/>
        <v>7550</v>
      </c>
      <c r="J34" s="30">
        <f t="shared" si="2"/>
        <v>0</v>
      </c>
      <c r="K34" s="43">
        <f t="shared" si="4"/>
        <v>7550</v>
      </c>
    </row>
    <row r="35" spans="1:11" x14ac:dyDescent="0.15">
      <c r="B35" s="18"/>
      <c r="C35" s="18"/>
      <c r="D35" s="18"/>
      <c r="E35" s="18"/>
      <c r="F35" s="35"/>
      <c r="G35" s="18"/>
      <c r="H35" s="18"/>
      <c r="I35" s="18"/>
      <c r="J35" s="18"/>
      <c r="K35" s="44"/>
    </row>
    <row r="36" spans="1:11" x14ac:dyDescent="0.15">
      <c r="A36" s="17" t="s">
        <v>117</v>
      </c>
      <c r="B36" s="18"/>
      <c r="C36" s="18"/>
      <c r="D36" s="18"/>
      <c r="E36" s="18"/>
      <c r="F36" s="35"/>
      <c r="G36" s="18"/>
      <c r="H36" s="18"/>
      <c r="I36" s="18"/>
      <c r="J36" s="18"/>
      <c r="K36" s="44"/>
    </row>
    <row r="37" spans="1:11" x14ac:dyDescent="0.15">
      <c r="A37" t="s">
        <v>84</v>
      </c>
      <c r="B37" s="18">
        <f>Assumptions!B43</f>
        <v>250</v>
      </c>
      <c r="C37" s="18" t="s">
        <v>168</v>
      </c>
      <c r="D37" s="18">
        <f t="shared" si="0"/>
        <v>62.5</v>
      </c>
      <c r="E37" s="18"/>
      <c r="F37" s="32">
        <v>0</v>
      </c>
      <c r="G37" s="23"/>
      <c r="H37" s="23"/>
      <c r="I37" s="28">
        <f t="shared" si="1"/>
        <v>62.5</v>
      </c>
      <c r="J37" s="28">
        <f t="shared" si="2"/>
        <v>0</v>
      </c>
      <c r="K37" s="41">
        <f t="shared" si="4"/>
        <v>62.5</v>
      </c>
    </row>
    <row r="38" spans="1:11" x14ac:dyDescent="0.15">
      <c r="A38" t="s">
        <v>85</v>
      </c>
      <c r="B38" s="18">
        <f>Assumptions!B44</f>
        <v>500</v>
      </c>
      <c r="C38" s="18" t="s">
        <v>168</v>
      </c>
      <c r="D38" s="18">
        <f t="shared" si="0"/>
        <v>125</v>
      </c>
      <c r="E38" s="18"/>
      <c r="F38" s="32">
        <v>0</v>
      </c>
      <c r="G38" s="23"/>
      <c r="H38" s="23"/>
      <c r="I38" s="28">
        <f t="shared" si="1"/>
        <v>125</v>
      </c>
      <c r="J38" s="28">
        <f t="shared" si="2"/>
        <v>0</v>
      </c>
      <c r="K38" s="41">
        <f t="shared" si="4"/>
        <v>125</v>
      </c>
    </row>
    <row r="39" spans="1:11" x14ac:dyDescent="0.15">
      <c r="A39" t="s">
        <v>86</v>
      </c>
      <c r="B39" s="18">
        <f>Assumptions!B45</f>
        <v>240</v>
      </c>
      <c r="C39" s="18" t="s">
        <v>133</v>
      </c>
      <c r="D39" s="18">
        <f t="shared" si="0"/>
        <v>20</v>
      </c>
      <c r="E39" s="18"/>
      <c r="F39" s="32">
        <v>0</v>
      </c>
      <c r="G39" s="23"/>
      <c r="H39" s="23"/>
      <c r="I39" s="28">
        <f t="shared" si="1"/>
        <v>60</v>
      </c>
      <c r="J39" s="28">
        <f t="shared" si="2"/>
        <v>0</v>
      </c>
      <c r="K39" s="41">
        <f t="shared" si="4"/>
        <v>60</v>
      </c>
    </row>
    <row r="40" spans="1:11" x14ac:dyDescent="0.15">
      <c r="A40" t="s">
        <v>87</v>
      </c>
      <c r="B40" s="18">
        <f>Assumptions!B46</f>
        <v>900</v>
      </c>
      <c r="C40" s="18" t="s">
        <v>168</v>
      </c>
      <c r="D40" s="18">
        <f t="shared" si="0"/>
        <v>225</v>
      </c>
      <c r="E40" s="18"/>
      <c r="F40" s="32">
        <v>0</v>
      </c>
      <c r="G40" s="23"/>
      <c r="H40" s="23"/>
      <c r="I40" s="28">
        <f t="shared" si="1"/>
        <v>225</v>
      </c>
      <c r="J40" s="28">
        <f t="shared" si="2"/>
        <v>0</v>
      </c>
      <c r="K40" s="41">
        <f t="shared" si="4"/>
        <v>225</v>
      </c>
    </row>
    <row r="41" spans="1:11" x14ac:dyDescent="0.15">
      <c r="A41" t="s">
        <v>88</v>
      </c>
      <c r="B41" s="18">
        <f>Assumptions!B47</f>
        <v>500</v>
      </c>
      <c r="C41" s="18" t="s">
        <v>168</v>
      </c>
      <c r="D41" s="18">
        <f t="shared" si="0"/>
        <v>125</v>
      </c>
      <c r="E41" s="18"/>
      <c r="F41" s="32">
        <v>0</v>
      </c>
      <c r="G41" s="23"/>
      <c r="H41" s="23"/>
      <c r="I41" s="28">
        <f t="shared" si="1"/>
        <v>125</v>
      </c>
      <c r="J41" s="28">
        <f t="shared" si="2"/>
        <v>0</v>
      </c>
      <c r="K41" s="41">
        <f t="shared" si="4"/>
        <v>125</v>
      </c>
    </row>
    <row r="42" spans="1:11" x14ac:dyDescent="0.15">
      <c r="A42" t="s">
        <v>89</v>
      </c>
      <c r="B42" s="18">
        <f>Assumptions!B48</f>
        <v>3100</v>
      </c>
      <c r="C42" s="18" t="s">
        <v>168</v>
      </c>
      <c r="D42" s="18">
        <f t="shared" si="0"/>
        <v>775</v>
      </c>
      <c r="E42" s="18"/>
      <c r="F42" s="32">
        <v>0</v>
      </c>
      <c r="G42" s="23"/>
      <c r="H42" s="23"/>
      <c r="I42" s="28">
        <f t="shared" si="1"/>
        <v>775</v>
      </c>
      <c r="J42" s="28">
        <f t="shared" si="2"/>
        <v>0</v>
      </c>
      <c r="K42" s="41">
        <f t="shared" si="4"/>
        <v>775</v>
      </c>
    </row>
    <row r="43" spans="1:11" x14ac:dyDescent="0.15">
      <c r="A43" t="s">
        <v>90</v>
      </c>
      <c r="B43" s="18">
        <f>Assumptions!B49</f>
        <v>1000</v>
      </c>
      <c r="C43" s="18" t="s">
        <v>168</v>
      </c>
      <c r="D43" s="18">
        <f t="shared" si="0"/>
        <v>250</v>
      </c>
      <c r="E43" s="18"/>
      <c r="F43" s="32">
        <v>0</v>
      </c>
      <c r="G43" s="23"/>
      <c r="H43" s="23"/>
      <c r="I43" s="28">
        <f t="shared" si="1"/>
        <v>250</v>
      </c>
      <c r="J43" s="28">
        <f t="shared" si="2"/>
        <v>0</v>
      </c>
      <c r="K43" s="41">
        <f t="shared" si="4"/>
        <v>250</v>
      </c>
    </row>
    <row r="44" spans="1:11" x14ac:dyDescent="0.15">
      <c r="A44" t="s">
        <v>91</v>
      </c>
      <c r="B44" s="18">
        <f>Assumptions!B50</f>
        <v>3500</v>
      </c>
      <c r="C44" s="18" t="s">
        <v>133</v>
      </c>
      <c r="D44" s="18">
        <f t="shared" si="0"/>
        <v>291.66666666666669</v>
      </c>
      <c r="E44" s="18"/>
      <c r="F44" s="32">
        <v>0</v>
      </c>
      <c r="G44" s="23"/>
      <c r="H44" s="23"/>
      <c r="I44" s="28">
        <f t="shared" si="1"/>
        <v>875</v>
      </c>
      <c r="J44" s="28">
        <f t="shared" si="2"/>
        <v>0</v>
      </c>
      <c r="K44" s="41">
        <f t="shared" si="4"/>
        <v>875</v>
      </c>
    </row>
    <row r="45" spans="1:11" x14ac:dyDescent="0.15">
      <c r="A45" t="s">
        <v>92</v>
      </c>
      <c r="B45" s="18">
        <f>Assumptions!B51</f>
        <v>250</v>
      </c>
      <c r="C45" s="18" t="s">
        <v>168</v>
      </c>
      <c r="D45" s="18">
        <f t="shared" si="0"/>
        <v>62.5</v>
      </c>
      <c r="E45" s="18"/>
      <c r="F45" s="32">
        <v>0</v>
      </c>
      <c r="G45" s="23"/>
      <c r="H45" s="23"/>
      <c r="I45" s="28">
        <f t="shared" si="1"/>
        <v>62.5</v>
      </c>
      <c r="J45" s="28">
        <f t="shared" si="2"/>
        <v>0</v>
      </c>
      <c r="K45" s="41">
        <f t="shared" si="4"/>
        <v>62.5</v>
      </c>
    </row>
    <row r="46" spans="1:11" x14ac:dyDescent="0.15">
      <c r="A46" t="s">
        <v>93</v>
      </c>
      <c r="B46" s="18">
        <f>Assumptions!B52</f>
        <v>500</v>
      </c>
      <c r="C46" s="18" t="s">
        <v>169</v>
      </c>
      <c r="D46" s="18">
        <f t="shared" si="0"/>
        <v>250</v>
      </c>
      <c r="E46" s="18"/>
      <c r="F46" s="32">
        <v>0</v>
      </c>
      <c r="G46" s="23"/>
      <c r="H46" s="23"/>
      <c r="I46" s="28">
        <f t="shared" si="1"/>
        <v>125</v>
      </c>
      <c r="J46" s="28">
        <f t="shared" si="2"/>
        <v>0</v>
      </c>
      <c r="K46" s="41">
        <f t="shared" si="4"/>
        <v>125</v>
      </c>
    </row>
    <row r="47" spans="1:11" x14ac:dyDescent="0.15">
      <c r="A47" t="s">
        <v>94</v>
      </c>
      <c r="B47" s="18">
        <f>Assumptions!B53</f>
        <v>500</v>
      </c>
      <c r="C47" s="18" t="s">
        <v>168</v>
      </c>
      <c r="D47" s="18">
        <f t="shared" si="0"/>
        <v>125</v>
      </c>
      <c r="E47" s="18"/>
      <c r="F47" s="32">
        <v>0</v>
      </c>
      <c r="G47" s="23"/>
      <c r="H47" s="23"/>
      <c r="I47" s="28">
        <f t="shared" si="1"/>
        <v>125</v>
      </c>
      <c r="J47" s="28">
        <f t="shared" si="2"/>
        <v>0</v>
      </c>
      <c r="K47" s="41">
        <f t="shared" si="4"/>
        <v>125</v>
      </c>
    </row>
    <row r="48" spans="1:11" x14ac:dyDescent="0.15">
      <c r="A48" t="s">
        <v>95</v>
      </c>
      <c r="B48" s="18">
        <f>Assumptions!B54</f>
        <v>550</v>
      </c>
      <c r="C48" s="18" t="s">
        <v>168</v>
      </c>
      <c r="D48" s="18">
        <f t="shared" si="0"/>
        <v>137.5</v>
      </c>
      <c r="E48" s="18"/>
      <c r="F48" s="32">
        <v>0</v>
      </c>
      <c r="G48" s="23"/>
      <c r="H48" s="23"/>
      <c r="I48" s="28">
        <f t="shared" si="1"/>
        <v>137.5</v>
      </c>
      <c r="J48" s="28">
        <f t="shared" si="2"/>
        <v>0</v>
      </c>
      <c r="K48" s="41">
        <f t="shared" si="4"/>
        <v>137.5</v>
      </c>
    </row>
    <row r="49" spans="1:11" x14ac:dyDescent="0.15">
      <c r="A49" t="s">
        <v>96</v>
      </c>
      <c r="B49" s="18">
        <f>Assumptions!B55</f>
        <v>7800</v>
      </c>
      <c r="C49" s="18" t="s">
        <v>133</v>
      </c>
      <c r="D49" s="18">
        <f t="shared" si="0"/>
        <v>650</v>
      </c>
      <c r="E49" s="18"/>
      <c r="F49" s="32">
        <v>0</v>
      </c>
      <c r="G49" s="23"/>
      <c r="H49" s="23"/>
      <c r="I49" s="28">
        <f t="shared" si="1"/>
        <v>1950</v>
      </c>
      <c r="J49" s="28">
        <f t="shared" si="2"/>
        <v>0</v>
      </c>
      <c r="K49" s="41">
        <f t="shared" si="4"/>
        <v>1950</v>
      </c>
    </row>
    <row r="50" spans="1:11" x14ac:dyDescent="0.15">
      <c r="A50" t="s">
        <v>97</v>
      </c>
      <c r="B50" s="18">
        <f>Assumptions!B56</f>
        <v>500</v>
      </c>
      <c r="C50" s="18" t="s">
        <v>168</v>
      </c>
      <c r="D50" s="18">
        <f t="shared" si="0"/>
        <v>125</v>
      </c>
      <c r="E50" s="18"/>
      <c r="F50" s="32">
        <v>0</v>
      </c>
      <c r="G50" s="23"/>
      <c r="H50" s="23"/>
      <c r="I50" s="28">
        <f t="shared" si="1"/>
        <v>125</v>
      </c>
      <c r="J50" s="28">
        <f t="shared" si="2"/>
        <v>0</v>
      </c>
      <c r="K50" s="41">
        <f t="shared" si="4"/>
        <v>125</v>
      </c>
    </row>
    <row r="51" spans="1:11" x14ac:dyDescent="0.15">
      <c r="A51" t="s">
        <v>98</v>
      </c>
      <c r="B51" s="18">
        <f>Assumptions!B57</f>
        <v>11000</v>
      </c>
      <c r="C51" s="18" t="s">
        <v>133</v>
      </c>
      <c r="D51" s="18">
        <f t="shared" si="0"/>
        <v>916.66666666666663</v>
      </c>
      <c r="E51" s="18"/>
      <c r="F51" s="32">
        <v>0</v>
      </c>
      <c r="G51" s="23"/>
      <c r="H51" s="23"/>
      <c r="I51" s="28">
        <f t="shared" si="1"/>
        <v>2750</v>
      </c>
      <c r="J51" s="28">
        <f t="shared" si="2"/>
        <v>0</v>
      </c>
      <c r="K51" s="41">
        <f t="shared" si="4"/>
        <v>2750</v>
      </c>
    </row>
    <row r="52" spans="1:11" x14ac:dyDescent="0.15">
      <c r="A52" t="s">
        <v>99</v>
      </c>
      <c r="B52" s="18">
        <f>Assumptions!B58</f>
        <v>1000</v>
      </c>
      <c r="C52" s="18" t="s">
        <v>168</v>
      </c>
      <c r="D52" s="18">
        <f t="shared" si="0"/>
        <v>250</v>
      </c>
      <c r="E52" s="18"/>
      <c r="F52" s="32">
        <v>0</v>
      </c>
      <c r="G52" s="23"/>
      <c r="H52" s="23"/>
      <c r="I52" s="28">
        <f t="shared" si="1"/>
        <v>250</v>
      </c>
      <c r="J52" s="28">
        <f t="shared" si="2"/>
        <v>0</v>
      </c>
      <c r="K52" s="41">
        <f t="shared" si="4"/>
        <v>250</v>
      </c>
    </row>
    <row r="53" spans="1:11" x14ac:dyDescent="0.15">
      <c r="A53" t="s">
        <v>100</v>
      </c>
      <c r="B53" s="18">
        <f>Assumptions!B59</f>
        <v>2000</v>
      </c>
      <c r="C53" s="18" t="s">
        <v>133</v>
      </c>
      <c r="D53" s="18">
        <f t="shared" si="0"/>
        <v>166.66666666666666</v>
      </c>
      <c r="E53" s="18"/>
      <c r="F53" s="32">
        <v>0</v>
      </c>
      <c r="G53" s="23"/>
      <c r="H53" s="23"/>
      <c r="I53" s="28">
        <f t="shared" si="1"/>
        <v>500</v>
      </c>
      <c r="J53" s="28">
        <f t="shared" si="2"/>
        <v>0</v>
      </c>
      <c r="K53" s="41">
        <f t="shared" si="4"/>
        <v>500</v>
      </c>
    </row>
    <row r="54" spans="1:11" x14ac:dyDescent="0.15">
      <c r="A54" t="s">
        <v>101</v>
      </c>
      <c r="B54" s="18">
        <f>Assumptions!B60</f>
        <v>500</v>
      </c>
      <c r="C54" s="18" t="s">
        <v>168</v>
      </c>
      <c r="D54" s="18">
        <f t="shared" si="0"/>
        <v>125</v>
      </c>
      <c r="E54" s="18"/>
      <c r="F54" s="32">
        <v>0</v>
      </c>
      <c r="G54" s="23"/>
      <c r="H54" s="23"/>
      <c r="I54" s="28">
        <f t="shared" si="1"/>
        <v>125</v>
      </c>
      <c r="J54" s="28">
        <f t="shared" si="2"/>
        <v>0</v>
      </c>
      <c r="K54" s="41">
        <f t="shared" si="4"/>
        <v>125</v>
      </c>
    </row>
    <row r="55" spans="1:11" ht="14" thickBot="1" x14ac:dyDescent="0.2">
      <c r="A55" s="22" t="s">
        <v>128</v>
      </c>
      <c r="B55" s="18">
        <f>Assumptions!B61</f>
        <v>1200</v>
      </c>
      <c r="C55" s="18" t="s">
        <v>168</v>
      </c>
      <c r="D55" s="18">
        <f t="shared" si="0"/>
        <v>300</v>
      </c>
      <c r="E55" s="18"/>
      <c r="F55" s="33">
        <v>0</v>
      </c>
      <c r="G55" s="27"/>
      <c r="H55" s="27"/>
      <c r="I55" s="29">
        <f t="shared" si="1"/>
        <v>300</v>
      </c>
      <c r="J55" s="29">
        <f t="shared" si="2"/>
        <v>0</v>
      </c>
      <c r="K55" s="42">
        <f t="shared" si="4"/>
        <v>300</v>
      </c>
    </row>
    <row r="56" spans="1:11" ht="14" thickTop="1" x14ac:dyDescent="0.15">
      <c r="A56" s="17" t="s">
        <v>102</v>
      </c>
      <c r="B56" s="21">
        <f>SUM(B37:B55)</f>
        <v>35790</v>
      </c>
      <c r="C56" s="21"/>
      <c r="D56" s="18"/>
      <c r="E56" s="18"/>
      <c r="F56" s="34">
        <f>SUM(F37:F55)</f>
        <v>0</v>
      </c>
      <c r="G56" s="30">
        <f>SUM(G37:G55)</f>
        <v>0</v>
      </c>
      <c r="H56" s="30">
        <f t="shared" ref="H56" si="7">SUM(H37:H55)</f>
        <v>0</v>
      </c>
      <c r="I56" s="30">
        <f t="shared" si="1"/>
        <v>8947.5</v>
      </c>
      <c r="J56" s="30">
        <f t="shared" si="2"/>
        <v>0</v>
      </c>
      <c r="K56" s="43">
        <f t="shared" si="4"/>
        <v>8947.5</v>
      </c>
    </row>
    <row r="57" spans="1:11" x14ac:dyDescent="0.15">
      <c r="B57" s="18"/>
      <c r="C57" s="18"/>
      <c r="D57" s="18"/>
      <c r="E57" s="18"/>
      <c r="F57" s="35"/>
      <c r="G57" s="18"/>
      <c r="H57" s="18"/>
      <c r="I57" s="18"/>
      <c r="J57" s="18"/>
      <c r="K57" s="44"/>
    </row>
    <row r="58" spans="1:11" x14ac:dyDescent="0.15">
      <c r="A58" s="17" t="s">
        <v>118</v>
      </c>
      <c r="B58" s="18"/>
      <c r="C58" s="18"/>
      <c r="D58" s="18"/>
      <c r="E58" s="18"/>
      <c r="F58" s="35"/>
      <c r="G58" s="18"/>
      <c r="H58" s="18"/>
      <c r="I58" s="18"/>
      <c r="J58" s="18"/>
      <c r="K58" s="44"/>
    </row>
    <row r="59" spans="1:11" ht="14" thickBot="1" x14ac:dyDescent="0.2">
      <c r="A59" t="s">
        <v>103</v>
      </c>
      <c r="B59" s="18">
        <f>Assumptions!B65</f>
        <v>42000</v>
      </c>
      <c r="C59" s="18" t="s">
        <v>133</v>
      </c>
      <c r="D59" s="18">
        <f t="shared" si="0"/>
        <v>3500</v>
      </c>
      <c r="E59" s="18"/>
      <c r="F59" s="33">
        <v>2763.55</v>
      </c>
      <c r="G59" s="27"/>
      <c r="H59" s="27"/>
      <c r="I59" s="29">
        <f t="shared" si="1"/>
        <v>10500</v>
      </c>
      <c r="J59" s="29">
        <f>F59+G59+H59</f>
        <v>2763.55</v>
      </c>
      <c r="K59" s="42">
        <f t="shared" si="4"/>
        <v>7736.45</v>
      </c>
    </row>
    <row r="60" spans="1:11" ht="14" thickTop="1" x14ac:dyDescent="0.15">
      <c r="A60" s="17" t="s">
        <v>104</v>
      </c>
      <c r="B60" s="21">
        <f>SUM(B59)</f>
        <v>42000</v>
      </c>
      <c r="C60" s="21"/>
      <c r="D60" s="18"/>
      <c r="E60" s="18"/>
      <c r="F60" s="34">
        <f t="shared" ref="F60" si="8">SUM(F59)</f>
        <v>2763.55</v>
      </c>
      <c r="G60" s="30">
        <f t="shared" ref="G60:H60" si="9">SUM(G59)</f>
        <v>0</v>
      </c>
      <c r="H60" s="30">
        <f t="shared" si="9"/>
        <v>0</v>
      </c>
      <c r="I60" s="30">
        <f t="shared" si="1"/>
        <v>10500</v>
      </c>
      <c r="J60" s="30">
        <f t="shared" si="2"/>
        <v>2763.55</v>
      </c>
      <c r="K60" s="43">
        <f t="shared" si="4"/>
        <v>7736.45</v>
      </c>
    </row>
    <row r="61" spans="1:11" x14ac:dyDescent="0.15">
      <c r="B61" s="18"/>
      <c r="C61" s="18"/>
      <c r="D61" s="18"/>
      <c r="E61" s="18"/>
      <c r="F61" s="35"/>
      <c r="G61" s="18"/>
      <c r="H61" s="18"/>
      <c r="I61" s="18"/>
      <c r="J61" s="18"/>
      <c r="K61" s="44"/>
    </row>
    <row r="62" spans="1:11" x14ac:dyDescent="0.15">
      <c r="A62" s="20" t="s">
        <v>105</v>
      </c>
      <c r="B62" s="18"/>
      <c r="C62" s="18"/>
      <c r="D62" s="18"/>
      <c r="E62" s="18"/>
      <c r="F62" s="35"/>
      <c r="G62" s="18"/>
      <c r="H62" s="18"/>
      <c r="I62" s="18"/>
      <c r="J62" s="18"/>
      <c r="K62" s="44"/>
    </row>
    <row r="63" spans="1:11" x14ac:dyDescent="0.15">
      <c r="A63" s="17" t="s">
        <v>107</v>
      </c>
      <c r="B63" s="21">
        <f>SUM(B28+B34+B56+B60)</f>
        <v>144170</v>
      </c>
      <c r="C63" s="21"/>
      <c r="D63" s="21"/>
      <c r="E63" s="21"/>
      <c r="F63" s="36">
        <f>F28+F34+F56+F60</f>
        <v>2973.4700000000003</v>
      </c>
      <c r="G63" s="28">
        <f t="shared" ref="G63:H63" si="10">G28+G34+G56+G60</f>
        <v>0</v>
      </c>
      <c r="H63" s="28">
        <f t="shared" si="10"/>
        <v>0</v>
      </c>
      <c r="I63" s="28">
        <f t="shared" si="1"/>
        <v>36042.5</v>
      </c>
      <c r="J63" s="28">
        <f t="shared" si="2"/>
        <v>2973.4700000000003</v>
      </c>
      <c r="K63" s="41">
        <f t="shared" si="4"/>
        <v>33069.03</v>
      </c>
    </row>
    <row r="64" spans="1:11" x14ac:dyDescent="0.15">
      <c r="A64" s="17" t="s">
        <v>108</v>
      </c>
      <c r="B64" s="21">
        <f>SUM(B5*0.1)</f>
        <v>16272</v>
      </c>
      <c r="C64" s="21"/>
      <c r="D64" s="21"/>
      <c r="E64" s="21"/>
      <c r="F64" s="36">
        <v>0</v>
      </c>
      <c r="G64" s="28">
        <f>G5*0.1</f>
        <v>0</v>
      </c>
      <c r="H64" s="28">
        <f>H5*0.1</f>
        <v>0</v>
      </c>
      <c r="I64" s="28">
        <f t="shared" si="1"/>
        <v>4068</v>
      </c>
      <c r="J64" s="28">
        <f t="shared" si="2"/>
        <v>0</v>
      </c>
      <c r="K64" s="41">
        <f t="shared" si="4"/>
        <v>4068</v>
      </c>
    </row>
    <row r="65" spans="1:11" x14ac:dyDescent="0.15">
      <c r="A65" s="17" t="s">
        <v>119</v>
      </c>
      <c r="B65" s="21">
        <f>SUM(B63+B64)</f>
        <v>160442</v>
      </c>
      <c r="C65" s="21"/>
      <c r="D65" s="21"/>
      <c r="E65" s="21"/>
      <c r="F65" s="36">
        <f t="shared" ref="F65" si="11">F63+F64</f>
        <v>2973.4700000000003</v>
      </c>
      <c r="G65" s="28">
        <f t="shared" ref="G65:H65" si="12">G63+G64</f>
        <v>0</v>
      </c>
      <c r="H65" s="28">
        <f t="shared" si="12"/>
        <v>0</v>
      </c>
      <c r="I65" s="28">
        <f t="shared" si="1"/>
        <v>40110.5</v>
      </c>
      <c r="J65" s="28">
        <f t="shared" si="2"/>
        <v>2973.4700000000003</v>
      </c>
      <c r="K65" s="41">
        <f t="shared" si="4"/>
        <v>37137.03</v>
      </c>
    </row>
    <row r="66" spans="1:11" x14ac:dyDescent="0.15">
      <c r="B66" s="21"/>
      <c r="C66" s="21"/>
      <c r="D66" s="21"/>
      <c r="E66" s="21"/>
      <c r="F66" s="35"/>
      <c r="G66" s="18"/>
      <c r="H66" s="18"/>
      <c r="I66" s="18"/>
      <c r="J66" s="18"/>
      <c r="K66" s="44"/>
    </row>
    <row r="67" spans="1:11" ht="14" thickBot="1" x14ac:dyDescent="0.2">
      <c r="A67" s="20" t="s">
        <v>109</v>
      </c>
      <c r="B67" s="21">
        <f>SUM(B12-B65)</f>
        <v>29398</v>
      </c>
      <c r="C67" s="21"/>
      <c r="D67" s="21"/>
      <c r="E67" s="21"/>
      <c r="F67" s="37">
        <f>F12-F65</f>
        <v>-2973.4700000000003</v>
      </c>
      <c r="G67" s="38">
        <f>G12-G65</f>
        <v>0</v>
      </c>
      <c r="H67" s="38">
        <f>H12-H65</f>
        <v>0</v>
      </c>
      <c r="I67" s="38">
        <f t="shared" si="1"/>
        <v>7349.5</v>
      </c>
      <c r="J67" s="38">
        <f t="shared" si="2"/>
        <v>-2973.4700000000003</v>
      </c>
      <c r="K67" s="45">
        <f t="shared" si="4"/>
        <v>10322.970000000001</v>
      </c>
    </row>
  </sheetData>
  <mergeCells count="1">
    <mergeCell ref="F3:K3"/>
  </mergeCells>
  <dataValidations count="1">
    <dataValidation type="list" allowBlank="1" showInputMessage="1" showErrorMessage="1" sqref="C5:C11 C16:C27 C31:C33 C37:C55 C59" xr:uid="{50B16EB4-2F86-4710-B033-151C3F8089C4}">
      <formula1>"Monthly,Quarterly,Bi-Annually,Annually,Other"</formula1>
    </dataValidation>
  </dataValidations>
  <pageMargins left="0.25" right="0.25" top="0.75" bottom="0.75" header="0.3" footer="0.3"/>
  <pageSetup paperSize="141" scale="3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FDC491-432A-EE47-80D5-1A09097F5B31}">
  <sheetPr>
    <pageSetUpPr fitToPage="1"/>
  </sheetPr>
  <dimension ref="B2:U48"/>
  <sheetViews>
    <sheetView tabSelected="1" topLeftCell="F17" zoomScale="125" zoomScaleNormal="100" workbookViewId="0">
      <selection activeCell="W8" sqref="W8"/>
    </sheetView>
  </sheetViews>
  <sheetFormatPr baseColWidth="10" defaultColWidth="9.3984375" defaultRowHeight="13" x14ac:dyDescent="0.15"/>
  <cols>
    <col min="1" max="1" width="9.3984375" style="48"/>
    <col min="2" max="2" width="16.3984375" style="48" bestFit="1" customWidth="1"/>
    <col min="3" max="3" width="6.3984375" style="48" bestFit="1" customWidth="1"/>
    <col min="4" max="4" width="24" style="48" bestFit="1" customWidth="1"/>
    <col min="5" max="5" width="11.3984375" style="48" bestFit="1" customWidth="1"/>
    <col min="6" max="6" width="20.796875" style="47" bestFit="1" customWidth="1"/>
    <col min="7" max="16" width="9.3984375" style="47"/>
    <col min="17" max="17" width="11.796875" style="47" bestFit="1" customWidth="1"/>
    <col min="18" max="18" width="11" style="47" bestFit="1" customWidth="1"/>
    <col min="19" max="19" width="9.3984375" style="48"/>
    <col min="20" max="20" width="20.796875" style="59" bestFit="1" customWidth="1"/>
    <col min="21" max="21" width="11" style="48" bestFit="1" customWidth="1"/>
    <col min="22" max="16384" width="9.3984375" style="48"/>
  </cols>
  <sheetData>
    <row r="2" spans="2:21" ht="16" x14ac:dyDescent="0.15">
      <c r="B2" s="79" t="s">
        <v>140</v>
      </c>
      <c r="C2" s="79"/>
      <c r="D2" s="79"/>
      <c r="E2" s="79"/>
      <c r="F2" s="79"/>
      <c r="G2" s="79"/>
      <c r="H2" s="79"/>
    </row>
    <row r="3" spans="2:21" ht="17" thickBot="1" x14ac:dyDescent="0.2">
      <c r="B3" s="49" t="s">
        <v>162</v>
      </c>
      <c r="C3" s="46"/>
      <c r="D3" s="46"/>
      <c r="E3" s="46"/>
      <c r="F3" s="50"/>
      <c r="G3" s="50"/>
      <c r="H3" s="50"/>
    </row>
    <row r="4" spans="2:21" ht="14" thickBot="1" x14ac:dyDescent="0.2">
      <c r="T4" s="80" t="s">
        <v>200</v>
      </c>
      <c r="U4" s="81"/>
    </row>
    <row r="5" spans="2:21" x14ac:dyDescent="0.15">
      <c r="B5" s="60" t="s">
        <v>171</v>
      </c>
      <c r="C5" s="61" t="s">
        <v>139</v>
      </c>
      <c r="D5" s="61" t="s">
        <v>170</v>
      </c>
      <c r="E5" s="61" t="s">
        <v>153</v>
      </c>
      <c r="F5" s="62" t="s">
        <v>154</v>
      </c>
      <c r="G5" s="62" t="s">
        <v>142</v>
      </c>
      <c r="H5" s="62" t="s">
        <v>141</v>
      </c>
      <c r="I5" s="62" t="s">
        <v>143</v>
      </c>
      <c r="J5" s="62" t="s">
        <v>144</v>
      </c>
      <c r="K5" s="62" t="s">
        <v>145</v>
      </c>
      <c r="L5" s="62" t="s">
        <v>146</v>
      </c>
      <c r="M5" s="62" t="s">
        <v>147</v>
      </c>
      <c r="N5" s="62" t="s">
        <v>148</v>
      </c>
      <c r="O5" s="62" t="s">
        <v>149</v>
      </c>
      <c r="P5" s="62" t="s">
        <v>150</v>
      </c>
      <c r="Q5" s="62" t="s">
        <v>151</v>
      </c>
      <c r="R5" s="63" t="s">
        <v>152</v>
      </c>
      <c r="T5" s="64" t="s">
        <v>151</v>
      </c>
      <c r="U5" s="65" t="s">
        <v>152</v>
      </c>
    </row>
    <row r="6" spans="2:21" x14ac:dyDescent="0.15">
      <c r="B6" s="66">
        <v>45265</v>
      </c>
      <c r="C6" s="51">
        <v>1101</v>
      </c>
      <c r="D6" s="52" t="s">
        <v>172</v>
      </c>
      <c r="E6" s="51" t="s">
        <v>155</v>
      </c>
      <c r="F6" s="53">
        <f>IF(E6="1A",300,340)</f>
        <v>340</v>
      </c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67">
        <v>285.16000000000003</v>
      </c>
      <c r="T6" s="68">
        <f>34-Q6</f>
        <v>34</v>
      </c>
      <c r="U6" s="67">
        <f t="shared" ref="U6:U47" si="0">F6-R6</f>
        <v>54.839999999999975</v>
      </c>
    </row>
    <row r="7" spans="2:21" x14ac:dyDescent="0.15">
      <c r="B7" s="69"/>
      <c r="C7" s="51">
        <v>1102</v>
      </c>
      <c r="D7" s="52" t="s">
        <v>179</v>
      </c>
      <c r="E7" s="51" t="s">
        <v>156</v>
      </c>
      <c r="F7" s="53">
        <f t="shared" ref="F7:F47" si="1">IF(E7="1A",300,340)</f>
        <v>340</v>
      </c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67"/>
      <c r="T7" s="68">
        <f t="shared" ref="T7:T47" si="2">34-Q7</f>
        <v>34</v>
      </c>
      <c r="U7" s="67">
        <f t="shared" si="0"/>
        <v>340</v>
      </c>
    </row>
    <row r="8" spans="2:21" x14ac:dyDescent="0.15">
      <c r="B8" s="66">
        <v>45257</v>
      </c>
      <c r="C8" s="51">
        <v>1103</v>
      </c>
      <c r="D8" s="52" t="s">
        <v>173</v>
      </c>
      <c r="E8" s="51" t="s">
        <v>156</v>
      </c>
      <c r="F8" s="53">
        <f t="shared" si="1"/>
        <v>340</v>
      </c>
      <c r="G8" s="54"/>
      <c r="H8" s="54"/>
      <c r="I8" s="54"/>
      <c r="J8" s="54"/>
      <c r="K8" s="54"/>
      <c r="L8" s="54"/>
      <c r="M8" s="54"/>
      <c r="N8" s="54"/>
      <c r="O8" s="54"/>
      <c r="P8" s="54"/>
      <c r="Q8" s="54">
        <v>34</v>
      </c>
      <c r="R8" s="67">
        <v>340</v>
      </c>
      <c r="T8" s="68">
        <f t="shared" si="2"/>
        <v>0</v>
      </c>
      <c r="U8" s="67">
        <f t="shared" si="0"/>
        <v>0</v>
      </c>
    </row>
    <row r="9" spans="2:21" x14ac:dyDescent="0.15">
      <c r="B9" s="66">
        <v>45257</v>
      </c>
      <c r="C9" s="51">
        <v>1104</v>
      </c>
      <c r="D9" s="52" t="s">
        <v>174</v>
      </c>
      <c r="E9" s="51" t="s">
        <v>155</v>
      </c>
      <c r="F9" s="53">
        <f t="shared" si="1"/>
        <v>340</v>
      </c>
      <c r="G9" s="54"/>
      <c r="H9" s="54"/>
      <c r="I9" s="54"/>
      <c r="J9" s="54"/>
      <c r="K9" s="54"/>
      <c r="L9" s="54"/>
      <c r="M9" s="54"/>
      <c r="N9" s="54"/>
      <c r="O9" s="54"/>
      <c r="P9" s="54"/>
      <c r="Q9" s="54">
        <v>34</v>
      </c>
      <c r="R9" s="67">
        <v>340</v>
      </c>
      <c r="T9" s="68">
        <f t="shared" si="2"/>
        <v>0</v>
      </c>
      <c r="U9" s="67">
        <f t="shared" si="0"/>
        <v>0</v>
      </c>
    </row>
    <row r="10" spans="2:21" x14ac:dyDescent="0.15">
      <c r="B10" s="66">
        <v>45264</v>
      </c>
      <c r="C10" s="51">
        <v>1105</v>
      </c>
      <c r="D10" s="52" t="s">
        <v>175</v>
      </c>
      <c r="E10" s="51" t="s">
        <v>157</v>
      </c>
      <c r="F10" s="53">
        <f t="shared" si="1"/>
        <v>300</v>
      </c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67">
        <v>261.29000000000002</v>
      </c>
      <c r="T10" s="68">
        <f t="shared" si="2"/>
        <v>34</v>
      </c>
      <c r="U10" s="67">
        <f t="shared" si="0"/>
        <v>38.70999999999998</v>
      </c>
    </row>
    <row r="11" spans="2:21" x14ac:dyDescent="0.15">
      <c r="B11" s="66">
        <v>45257</v>
      </c>
      <c r="C11" s="51">
        <v>1106</v>
      </c>
      <c r="D11" s="52" t="s">
        <v>176</v>
      </c>
      <c r="E11" s="51" t="s">
        <v>157</v>
      </c>
      <c r="F11" s="53">
        <f t="shared" si="1"/>
        <v>300</v>
      </c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>
        <v>30</v>
      </c>
      <c r="R11" s="67">
        <v>300</v>
      </c>
      <c r="T11" s="68">
        <f t="shared" si="2"/>
        <v>4</v>
      </c>
      <c r="U11" s="67">
        <f t="shared" si="0"/>
        <v>0</v>
      </c>
    </row>
    <row r="12" spans="2:21" x14ac:dyDescent="0.15">
      <c r="B12" s="69"/>
      <c r="C12" s="51">
        <v>1107</v>
      </c>
      <c r="D12" s="52"/>
      <c r="E12" s="51" t="s">
        <v>157</v>
      </c>
      <c r="F12" s="53">
        <f t="shared" si="1"/>
        <v>300</v>
      </c>
      <c r="G12" s="54"/>
      <c r="H12" s="54"/>
      <c r="I12" s="54"/>
      <c r="J12" s="54"/>
      <c r="K12" s="54"/>
      <c r="L12" s="54"/>
      <c r="M12" s="54"/>
      <c r="N12" s="54"/>
      <c r="O12" s="54"/>
      <c r="P12" s="54"/>
      <c r="Q12" s="54"/>
      <c r="R12" s="67"/>
      <c r="T12" s="68">
        <f t="shared" si="2"/>
        <v>34</v>
      </c>
      <c r="U12" s="67">
        <f t="shared" si="0"/>
        <v>300</v>
      </c>
    </row>
    <row r="13" spans="2:21" x14ac:dyDescent="0.15">
      <c r="B13" s="66">
        <v>45272</v>
      </c>
      <c r="C13" s="51">
        <v>1108</v>
      </c>
      <c r="D13" s="52" t="s">
        <v>177</v>
      </c>
      <c r="E13" s="51" t="s">
        <v>158</v>
      </c>
      <c r="F13" s="53">
        <f t="shared" si="1"/>
        <v>340</v>
      </c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67">
        <v>208.39</v>
      </c>
      <c r="T13" s="68">
        <f t="shared" si="2"/>
        <v>34</v>
      </c>
      <c r="U13" s="67">
        <f t="shared" si="0"/>
        <v>131.61000000000001</v>
      </c>
    </row>
    <row r="14" spans="2:21" x14ac:dyDescent="0.15">
      <c r="B14" s="69"/>
      <c r="C14" s="51">
        <v>1109</v>
      </c>
      <c r="D14" s="52" t="s">
        <v>178</v>
      </c>
      <c r="E14" s="51" t="s">
        <v>159</v>
      </c>
      <c r="F14" s="53">
        <f t="shared" si="1"/>
        <v>340</v>
      </c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67"/>
      <c r="T14" s="68">
        <f t="shared" si="2"/>
        <v>34</v>
      </c>
      <c r="U14" s="67">
        <f t="shared" si="0"/>
        <v>340</v>
      </c>
    </row>
    <row r="15" spans="2:21" x14ac:dyDescent="0.15">
      <c r="B15" s="69"/>
      <c r="C15" s="51">
        <v>1110</v>
      </c>
      <c r="D15" s="52"/>
      <c r="E15" s="51" t="s">
        <v>157</v>
      </c>
      <c r="F15" s="53">
        <f t="shared" si="1"/>
        <v>300</v>
      </c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67"/>
      <c r="T15" s="68">
        <f t="shared" si="2"/>
        <v>34</v>
      </c>
      <c r="U15" s="67">
        <f t="shared" si="0"/>
        <v>300</v>
      </c>
    </row>
    <row r="16" spans="2:21" x14ac:dyDescent="0.15">
      <c r="B16" s="69"/>
      <c r="C16" s="51">
        <v>1111</v>
      </c>
      <c r="D16" s="52"/>
      <c r="E16" s="51" t="s">
        <v>157</v>
      </c>
      <c r="F16" s="53">
        <f t="shared" si="1"/>
        <v>300</v>
      </c>
      <c r="G16" s="54"/>
      <c r="H16" s="54"/>
      <c r="I16" s="54"/>
      <c r="J16" s="54"/>
      <c r="K16" s="54"/>
      <c r="L16" s="54"/>
      <c r="M16" s="54"/>
      <c r="N16" s="54"/>
      <c r="O16" s="54"/>
      <c r="P16" s="54"/>
      <c r="Q16" s="54"/>
      <c r="R16" s="67"/>
      <c r="T16" s="68">
        <f t="shared" si="2"/>
        <v>34</v>
      </c>
      <c r="U16" s="67">
        <f t="shared" si="0"/>
        <v>300</v>
      </c>
    </row>
    <row r="17" spans="2:21" x14ac:dyDescent="0.15">
      <c r="B17" s="69"/>
      <c r="C17" s="51">
        <v>1112</v>
      </c>
      <c r="D17" s="52"/>
      <c r="E17" s="51" t="s">
        <v>158</v>
      </c>
      <c r="F17" s="53">
        <f t="shared" si="1"/>
        <v>340</v>
      </c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67"/>
      <c r="T17" s="68">
        <f t="shared" si="2"/>
        <v>34</v>
      </c>
      <c r="U17" s="67">
        <f t="shared" si="0"/>
        <v>340</v>
      </c>
    </row>
    <row r="18" spans="2:21" x14ac:dyDescent="0.15">
      <c r="B18" s="66">
        <v>45257</v>
      </c>
      <c r="C18" s="51">
        <v>1113</v>
      </c>
      <c r="D18" s="52" t="s">
        <v>180</v>
      </c>
      <c r="E18" s="51" t="s">
        <v>155</v>
      </c>
      <c r="F18" s="53">
        <f t="shared" si="1"/>
        <v>340</v>
      </c>
      <c r="G18" s="54"/>
      <c r="H18" s="54"/>
      <c r="I18" s="54"/>
      <c r="J18" s="54"/>
      <c r="K18" s="54"/>
      <c r="L18" s="54"/>
      <c r="M18" s="54"/>
      <c r="N18" s="54"/>
      <c r="O18" s="54"/>
      <c r="P18" s="54"/>
      <c r="Q18" s="54">
        <v>34</v>
      </c>
      <c r="R18" s="67">
        <v>340</v>
      </c>
      <c r="T18" s="68">
        <f t="shared" si="2"/>
        <v>0</v>
      </c>
      <c r="U18" s="67">
        <f t="shared" si="0"/>
        <v>0</v>
      </c>
    </row>
    <row r="19" spans="2:21" x14ac:dyDescent="0.15">
      <c r="B19" s="69"/>
      <c r="C19" s="51">
        <v>1114</v>
      </c>
      <c r="D19" s="52"/>
      <c r="E19" s="51" t="s">
        <v>157</v>
      </c>
      <c r="F19" s="53">
        <f t="shared" si="1"/>
        <v>300</v>
      </c>
      <c r="G19" s="54"/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67"/>
      <c r="T19" s="68">
        <f t="shared" si="2"/>
        <v>34</v>
      </c>
      <c r="U19" s="67">
        <f t="shared" si="0"/>
        <v>300</v>
      </c>
    </row>
    <row r="20" spans="2:21" x14ac:dyDescent="0.15">
      <c r="B20" s="66">
        <v>45257</v>
      </c>
      <c r="C20" s="51">
        <v>1201</v>
      </c>
      <c r="D20" s="52" t="s">
        <v>181</v>
      </c>
      <c r="E20" s="51" t="s">
        <v>160</v>
      </c>
      <c r="F20" s="53">
        <f t="shared" si="1"/>
        <v>340</v>
      </c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54">
        <v>34</v>
      </c>
      <c r="R20" s="67">
        <v>340</v>
      </c>
      <c r="T20" s="68">
        <f t="shared" si="2"/>
        <v>0</v>
      </c>
      <c r="U20" s="67">
        <f t="shared" si="0"/>
        <v>0</v>
      </c>
    </row>
    <row r="21" spans="2:21" x14ac:dyDescent="0.15">
      <c r="B21" s="66">
        <v>45258</v>
      </c>
      <c r="C21" s="51">
        <v>1202</v>
      </c>
      <c r="D21" s="52" t="s">
        <v>182</v>
      </c>
      <c r="E21" s="51" t="s">
        <v>158</v>
      </c>
      <c r="F21" s="53">
        <f t="shared" si="1"/>
        <v>340</v>
      </c>
      <c r="G21" s="54"/>
      <c r="H21" s="54"/>
      <c r="I21" s="54"/>
      <c r="J21" s="54"/>
      <c r="K21" s="54"/>
      <c r="L21" s="54"/>
      <c r="M21" s="54"/>
      <c r="N21" s="54"/>
      <c r="O21" s="54"/>
      <c r="P21" s="54"/>
      <c r="Q21" s="54">
        <v>22.67</v>
      </c>
      <c r="R21" s="67">
        <v>340</v>
      </c>
      <c r="T21" s="68">
        <f t="shared" si="2"/>
        <v>11.329999999999998</v>
      </c>
      <c r="U21" s="67">
        <f t="shared" si="0"/>
        <v>0</v>
      </c>
    </row>
    <row r="22" spans="2:21" x14ac:dyDescent="0.15">
      <c r="B22" s="66">
        <v>45280</v>
      </c>
      <c r="C22" s="51">
        <v>1203</v>
      </c>
      <c r="D22" s="52" t="s">
        <v>183</v>
      </c>
      <c r="E22" s="51" t="s">
        <v>158</v>
      </c>
      <c r="F22" s="53">
        <f t="shared" si="1"/>
        <v>340</v>
      </c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67">
        <v>120.65</v>
      </c>
      <c r="T22" s="68">
        <f t="shared" si="2"/>
        <v>34</v>
      </c>
      <c r="U22" s="67">
        <f t="shared" si="0"/>
        <v>219.35</v>
      </c>
    </row>
    <row r="23" spans="2:21" x14ac:dyDescent="0.15">
      <c r="B23" s="66">
        <v>45260</v>
      </c>
      <c r="C23" s="51">
        <v>1204</v>
      </c>
      <c r="D23" s="52" t="s">
        <v>184</v>
      </c>
      <c r="E23" s="51" t="s">
        <v>160</v>
      </c>
      <c r="F23" s="53">
        <f t="shared" si="1"/>
        <v>340</v>
      </c>
      <c r="G23" s="54"/>
      <c r="H23" s="54"/>
      <c r="I23" s="54"/>
      <c r="J23" s="54"/>
      <c r="K23" s="54"/>
      <c r="L23" s="54"/>
      <c r="M23" s="54"/>
      <c r="N23" s="54"/>
      <c r="O23" s="54"/>
      <c r="P23" s="54"/>
      <c r="Q23" s="54">
        <v>0</v>
      </c>
      <c r="R23" s="67">
        <v>340</v>
      </c>
      <c r="T23" s="68">
        <f t="shared" si="2"/>
        <v>34</v>
      </c>
      <c r="U23" s="67">
        <f t="shared" si="0"/>
        <v>0</v>
      </c>
    </row>
    <row r="24" spans="2:21" x14ac:dyDescent="0.15">
      <c r="B24" s="66">
        <v>45259</v>
      </c>
      <c r="C24" s="51">
        <v>1205</v>
      </c>
      <c r="D24" s="52" t="s">
        <v>185</v>
      </c>
      <c r="E24" s="51" t="s">
        <v>157</v>
      </c>
      <c r="F24" s="53">
        <f t="shared" si="1"/>
        <v>300</v>
      </c>
      <c r="G24" s="54"/>
      <c r="H24" s="54"/>
      <c r="I24" s="54"/>
      <c r="J24" s="54"/>
      <c r="K24" s="54"/>
      <c r="L24" s="54"/>
      <c r="M24" s="54"/>
      <c r="N24" s="54"/>
      <c r="O24" s="54"/>
      <c r="P24" s="54"/>
      <c r="Q24" s="54">
        <v>10</v>
      </c>
      <c r="R24" s="67">
        <v>300</v>
      </c>
      <c r="T24" s="68">
        <f t="shared" si="2"/>
        <v>24</v>
      </c>
      <c r="U24" s="67">
        <f t="shared" si="0"/>
        <v>0</v>
      </c>
    </row>
    <row r="25" spans="2:21" x14ac:dyDescent="0.15">
      <c r="B25" s="66">
        <v>45261</v>
      </c>
      <c r="C25" s="51">
        <v>1206</v>
      </c>
      <c r="D25" s="52" t="s">
        <v>186</v>
      </c>
      <c r="E25" s="51" t="s">
        <v>157</v>
      </c>
      <c r="F25" s="53">
        <f t="shared" si="1"/>
        <v>300</v>
      </c>
      <c r="G25" s="54"/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67">
        <v>290.32</v>
      </c>
      <c r="T25" s="68">
        <f t="shared" si="2"/>
        <v>34</v>
      </c>
      <c r="U25" s="67">
        <f t="shared" si="0"/>
        <v>9.6800000000000068</v>
      </c>
    </row>
    <row r="26" spans="2:21" x14ac:dyDescent="0.15">
      <c r="B26" s="66">
        <v>45261</v>
      </c>
      <c r="C26" s="51">
        <v>1207</v>
      </c>
      <c r="D26" s="52" t="s">
        <v>187</v>
      </c>
      <c r="E26" s="51" t="s">
        <v>157</v>
      </c>
      <c r="F26" s="53">
        <f t="shared" si="1"/>
        <v>300</v>
      </c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67">
        <v>290.32</v>
      </c>
      <c r="T26" s="68">
        <f t="shared" si="2"/>
        <v>34</v>
      </c>
      <c r="U26" s="67">
        <f t="shared" si="0"/>
        <v>9.6800000000000068</v>
      </c>
    </row>
    <row r="27" spans="2:21" x14ac:dyDescent="0.15">
      <c r="B27" s="69"/>
      <c r="C27" s="51">
        <v>1208</v>
      </c>
      <c r="D27" s="52"/>
      <c r="E27" s="51" t="s">
        <v>158</v>
      </c>
      <c r="F27" s="53">
        <f t="shared" si="1"/>
        <v>340</v>
      </c>
      <c r="G27" s="54"/>
      <c r="H27" s="54"/>
      <c r="I27" s="54"/>
      <c r="J27" s="54"/>
      <c r="K27" s="54"/>
      <c r="L27" s="54"/>
      <c r="M27" s="54"/>
      <c r="N27" s="54"/>
      <c r="O27" s="54"/>
      <c r="P27" s="54"/>
      <c r="Q27" s="54"/>
      <c r="R27" s="67"/>
      <c r="T27" s="68">
        <f t="shared" si="2"/>
        <v>34</v>
      </c>
      <c r="U27" s="67">
        <f t="shared" si="0"/>
        <v>340</v>
      </c>
    </row>
    <row r="28" spans="2:21" x14ac:dyDescent="0.15">
      <c r="B28" s="66">
        <v>45257</v>
      </c>
      <c r="C28" s="51">
        <v>1209</v>
      </c>
      <c r="D28" s="52" t="s">
        <v>188</v>
      </c>
      <c r="E28" s="51" t="s">
        <v>159</v>
      </c>
      <c r="F28" s="53">
        <f t="shared" si="1"/>
        <v>340</v>
      </c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54">
        <v>34</v>
      </c>
      <c r="R28" s="67">
        <v>340</v>
      </c>
      <c r="T28" s="68">
        <f t="shared" si="2"/>
        <v>0</v>
      </c>
      <c r="U28" s="67">
        <f t="shared" si="0"/>
        <v>0</v>
      </c>
    </row>
    <row r="29" spans="2:21" x14ac:dyDescent="0.15">
      <c r="B29" s="69"/>
      <c r="C29" s="51">
        <v>1210</v>
      </c>
      <c r="D29" s="52"/>
      <c r="E29" s="51" t="s">
        <v>157</v>
      </c>
      <c r="F29" s="53">
        <f t="shared" si="1"/>
        <v>300</v>
      </c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67"/>
      <c r="T29" s="68">
        <f t="shared" si="2"/>
        <v>34</v>
      </c>
      <c r="U29" s="67">
        <f t="shared" si="0"/>
        <v>300</v>
      </c>
    </row>
    <row r="30" spans="2:21" x14ac:dyDescent="0.15">
      <c r="B30" s="66"/>
      <c r="C30" s="51">
        <v>1211</v>
      </c>
      <c r="D30" s="52"/>
      <c r="E30" s="51" t="s">
        <v>157</v>
      </c>
      <c r="F30" s="53">
        <f t="shared" si="1"/>
        <v>300</v>
      </c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67"/>
      <c r="T30" s="68">
        <f t="shared" si="2"/>
        <v>34</v>
      </c>
      <c r="U30" s="67">
        <f t="shared" si="0"/>
        <v>300</v>
      </c>
    </row>
    <row r="31" spans="2:21" x14ac:dyDescent="0.15">
      <c r="B31" s="66">
        <v>45261</v>
      </c>
      <c r="C31" s="51">
        <v>1212</v>
      </c>
      <c r="D31" s="52" t="s">
        <v>189</v>
      </c>
      <c r="E31" s="51" t="s">
        <v>158</v>
      </c>
      <c r="F31" s="53">
        <f t="shared" si="1"/>
        <v>340</v>
      </c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54"/>
      <c r="R31" s="67">
        <v>329.03</v>
      </c>
      <c r="T31" s="68">
        <f t="shared" si="2"/>
        <v>34</v>
      </c>
      <c r="U31" s="67">
        <f t="shared" si="0"/>
        <v>10.970000000000027</v>
      </c>
    </row>
    <row r="32" spans="2:21" x14ac:dyDescent="0.15">
      <c r="B32" s="66"/>
      <c r="C32" s="51">
        <v>1213</v>
      </c>
      <c r="D32" s="52"/>
      <c r="E32" s="51" t="s">
        <v>160</v>
      </c>
      <c r="F32" s="53">
        <f t="shared" si="1"/>
        <v>340</v>
      </c>
      <c r="G32" s="54"/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67"/>
      <c r="T32" s="68">
        <f t="shared" si="2"/>
        <v>34</v>
      </c>
      <c r="U32" s="67">
        <f t="shared" si="0"/>
        <v>340</v>
      </c>
    </row>
    <row r="33" spans="2:21" x14ac:dyDescent="0.15">
      <c r="B33" s="69"/>
      <c r="C33" s="51">
        <v>1214</v>
      </c>
      <c r="D33" s="52"/>
      <c r="E33" s="51" t="s">
        <v>157</v>
      </c>
      <c r="F33" s="53">
        <f t="shared" si="1"/>
        <v>300</v>
      </c>
      <c r="G33" s="54"/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67"/>
      <c r="T33" s="68">
        <f t="shared" si="2"/>
        <v>34</v>
      </c>
      <c r="U33" s="67">
        <f t="shared" si="0"/>
        <v>300</v>
      </c>
    </row>
    <row r="34" spans="2:21" x14ac:dyDescent="0.15">
      <c r="B34" s="66">
        <v>45258</v>
      </c>
      <c r="C34" s="51">
        <v>1301</v>
      </c>
      <c r="D34" s="52" t="s">
        <v>190</v>
      </c>
      <c r="E34" s="51" t="s">
        <v>160</v>
      </c>
      <c r="F34" s="53">
        <f t="shared" si="1"/>
        <v>340</v>
      </c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54">
        <v>22.67</v>
      </c>
      <c r="R34" s="67">
        <v>340</v>
      </c>
      <c r="T34" s="68">
        <f t="shared" si="2"/>
        <v>11.329999999999998</v>
      </c>
      <c r="U34" s="67">
        <f t="shared" si="0"/>
        <v>0</v>
      </c>
    </row>
    <row r="35" spans="2:21" x14ac:dyDescent="0.15">
      <c r="B35" s="66">
        <v>45259</v>
      </c>
      <c r="C35" s="51">
        <v>1302</v>
      </c>
      <c r="D35" s="52" t="s">
        <v>191</v>
      </c>
      <c r="E35" s="51" t="s">
        <v>158</v>
      </c>
      <c r="F35" s="53">
        <f t="shared" si="1"/>
        <v>340</v>
      </c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>
        <v>11.33</v>
      </c>
      <c r="R35" s="67">
        <v>340</v>
      </c>
      <c r="T35" s="68">
        <f t="shared" si="2"/>
        <v>22.67</v>
      </c>
      <c r="U35" s="67">
        <f t="shared" si="0"/>
        <v>0</v>
      </c>
    </row>
    <row r="36" spans="2:21" x14ac:dyDescent="0.15">
      <c r="B36" s="66">
        <v>45260</v>
      </c>
      <c r="C36" s="51">
        <v>1303</v>
      </c>
      <c r="D36" s="52" t="s">
        <v>192</v>
      </c>
      <c r="E36" s="51" t="s">
        <v>158</v>
      </c>
      <c r="F36" s="53">
        <f t="shared" si="1"/>
        <v>340</v>
      </c>
      <c r="G36" s="54"/>
      <c r="H36" s="54"/>
      <c r="I36" s="54"/>
      <c r="J36" s="54"/>
      <c r="K36" s="54"/>
      <c r="L36" s="54"/>
      <c r="M36" s="54"/>
      <c r="N36" s="54"/>
      <c r="O36" s="54"/>
      <c r="P36" s="54"/>
      <c r="Q36" s="54">
        <v>0</v>
      </c>
      <c r="R36" s="67">
        <v>340</v>
      </c>
      <c r="T36" s="68">
        <f t="shared" si="2"/>
        <v>34</v>
      </c>
      <c r="U36" s="67">
        <f t="shared" si="0"/>
        <v>0</v>
      </c>
    </row>
    <row r="37" spans="2:21" x14ac:dyDescent="0.15">
      <c r="B37" s="66">
        <v>45258</v>
      </c>
      <c r="C37" s="51">
        <v>1304</v>
      </c>
      <c r="D37" s="52" t="s">
        <v>193</v>
      </c>
      <c r="E37" s="51" t="s">
        <v>160</v>
      </c>
      <c r="F37" s="53">
        <f t="shared" si="1"/>
        <v>340</v>
      </c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54">
        <v>22.67</v>
      </c>
      <c r="R37" s="67">
        <v>340</v>
      </c>
      <c r="T37" s="68">
        <f t="shared" si="2"/>
        <v>11.329999999999998</v>
      </c>
      <c r="U37" s="67">
        <f t="shared" si="0"/>
        <v>0</v>
      </c>
    </row>
    <row r="38" spans="2:21" x14ac:dyDescent="0.15">
      <c r="B38" s="66">
        <v>45265</v>
      </c>
      <c r="C38" s="51">
        <v>1305</v>
      </c>
      <c r="D38" s="52" t="s">
        <v>194</v>
      </c>
      <c r="E38" s="51" t="s">
        <v>157</v>
      </c>
      <c r="F38" s="53">
        <f t="shared" si="1"/>
        <v>300</v>
      </c>
      <c r="G38" s="54"/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67">
        <v>251.61</v>
      </c>
      <c r="T38" s="68">
        <f t="shared" si="2"/>
        <v>34</v>
      </c>
      <c r="U38" s="67">
        <f t="shared" si="0"/>
        <v>48.389999999999986</v>
      </c>
    </row>
    <row r="39" spans="2:21" x14ac:dyDescent="0.15">
      <c r="B39" s="66">
        <v>45264</v>
      </c>
      <c r="C39" s="51">
        <v>1306</v>
      </c>
      <c r="D39" s="52" t="s">
        <v>175</v>
      </c>
      <c r="E39" s="51" t="s">
        <v>157</v>
      </c>
      <c r="F39" s="53">
        <f t="shared" si="1"/>
        <v>300</v>
      </c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67">
        <v>261.29000000000002</v>
      </c>
      <c r="T39" s="68">
        <f t="shared" si="2"/>
        <v>34</v>
      </c>
      <c r="U39" s="67">
        <f t="shared" si="0"/>
        <v>38.70999999999998</v>
      </c>
    </row>
    <row r="40" spans="2:21" x14ac:dyDescent="0.15">
      <c r="B40" s="66">
        <v>45258</v>
      </c>
      <c r="C40" s="51">
        <v>1307</v>
      </c>
      <c r="D40" s="52" t="s">
        <v>195</v>
      </c>
      <c r="E40" s="51" t="s">
        <v>157</v>
      </c>
      <c r="F40" s="53">
        <f t="shared" si="1"/>
        <v>300</v>
      </c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>
        <v>20</v>
      </c>
      <c r="R40" s="67">
        <v>300</v>
      </c>
      <c r="T40" s="68">
        <f t="shared" si="2"/>
        <v>14</v>
      </c>
      <c r="U40" s="67">
        <f t="shared" si="0"/>
        <v>0</v>
      </c>
    </row>
    <row r="41" spans="2:21" x14ac:dyDescent="0.15">
      <c r="B41" s="69"/>
      <c r="C41" s="51">
        <v>1308</v>
      </c>
      <c r="D41" s="52"/>
      <c r="E41" s="51" t="s">
        <v>158</v>
      </c>
      <c r="F41" s="53">
        <f t="shared" si="1"/>
        <v>340</v>
      </c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67"/>
      <c r="T41" s="68">
        <f t="shared" si="2"/>
        <v>34</v>
      </c>
      <c r="U41" s="67">
        <f t="shared" si="0"/>
        <v>340</v>
      </c>
    </row>
    <row r="42" spans="2:21" x14ac:dyDescent="0.15">
      <c r="B42" s="69"/>
      <c r="C42" s="51">
        <v>1309</v>
      </c>
      <c r="D42" s="52"/>
      <c r="E42" s="51" t="s">
        <v>159</v>
      </c>
      <c r="F42" s="53">
        <f t="shared" si="1"/>
        <v>340</v>
      </c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67"/>
      <c r="T42" s="68">
        <f t="shared" si="2"/>
        <v>34</v>
      </c>
      <c r="U42" s="67">
        <f t="shared" si="0"/>
        <v>340</v>
      </c>
    </row>
    <row r="43" spans="2:21" x14ac:dyDescent="0.15">
      <c r="B43" s="66">
        <v>45258</v>
      </c>
      <c r="C43" s="51">
        <v>1310</v>
      </c>
      <c r="D43" s="52" t="s">
        <v>196</v>
      </c>
      <c r="E43" s="51" t="s">
        <v>157</v>
      </c>
      <c r="F43" s="53">
        <f t="shared" si="1"/>
        <v>300</v>
      </c>
      <c r="G43" s="54"/>
      <c r="H43" s="54"/>
      <c r="I43" s="54"/>
      <c r="J43" s="54"/>
      <c r="K43" s="54"/>
      <c r="L43" s="54"/>
      <c r="M43" s="54"/>
      <c r="N43" s="54"/>
      <c r="O43" s="54"/>
      <c r="P43" s="54"/>
      <c r="Q43" s="54">
        <v>20</v>
      </c>
      <c r="R43" s="67">
        <v>300</v>
      </c>
      <c r="T43" s="68">
        <f t="shared" si="2"/>
        <v>14</v>
      </c>
      <c r="U43" s="67">
        <f t="shared" si="0"/>
        <v>0</v>
      </c>
    </row>
    <row r="44" spans="2:21" x14ac:dyDescent="0.15">
      <c r="B44" s="66">
        <v>45258</v>
      </c>
      <c r="C44" s="51">
        <v>1311</v>
      </c>
      <c r="D44" s="52" t="s">
        <v>197</v>
      </c>
      <c r="E44" s="51" t="s">
        <v>157</v>
      </c>
      <c r="F44" s="53">
        <f t="shared" si="1"/>
        <v>300</v>
      </c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54">
        <v>20</v>
      </c>
      <c r="R44" s="67">
        <v>300</v>
      </c>
      <c r="T44" s="68">
        <f t="shared" si="2"/>
        <v>14</v>
      </c>
      <c r="U44" s="67">
        <f t="shared" si="0"/>
        <v>0</v>
      </c>
    </row>
    <row r="45" spans="2:21" x14ac:dyDescent="0.15">
      <c r="B45" s="66">
        <v>45259</v>
      </c>
      <c r="C45" s="51">
        <v>1312</v>
      </c>
      <c r="D45" s="52" t="s">
        <v>198</v>
      </c>
      <c r="E45" s="51" t="s">
        <v>158</v>
      </c>
      <c r="F45" s="53">
        <f t="shared" si="1"/>
        <v>340</v>
      </c>
      <c r="G45" s="54"/>
      <c r="H45" s="54"/>
      <c r="I45" s="54"/>
      <c r="J45" s="54"/>
      <c r="K45" s="54"/>
      <c r="L45" s="54"/>
      <c r="M45" s="54"/>
      <c r="N45" s="54"/>
      <c r="O45" s="54"/>
      <c r="P45" s="54"/>
      <c r="Q45" s="54">
        <v>11.33</v>
      </c>
      <c r="R45" s="67">
        <v>340</v>
      </c>
      <c r="T45" s="68">
        <f t="shared" si="2"/>
        <v>22.67</v>
      </c>
      <c r="U45" s="67">
        <f t="shared" si="0"/>
        <v>0</v>
      </c>
    </row>
    <row r="46" spans="2:21" x14ac:dyDescent="0.15">
      <c r="B46" s="66">
        <v>45260</v>
      </c>
      <c r="C46" s="51">
        <v>1313</v>
      </c>
      <c r="D46" s="52" t="s">
        <v>199</v>
      </c>
      <c r="E46" s="51" t="s">
        <v>160</v>
      </c>
      <c r="F46" s="53">
        <f t="shared" si="1"/>
        <v>340</v>
      </c>
      <c r="G46" s="54"/>
      <c r="H46" s="54"/>
      <c r="I46" s="54"/>
      <c r="J46" s="54"/>
      <c r="K46" s="54"/>
      <c r="L46" s="54"/>
      <c r="M46" s="54"/>
      <c r="N46" s="54"/>
      <c r="O46" s="54"/>
      <c r="P46" s="54"/>
      <c r="Q46" s="54">
        <v>0</v>
      </c>
      <c r="R46" s="67">
        <v>340</v>
      </c>
      <c r="T46" s="68">
        <f t="shared" si="2"/>
        <v>34</v>
      </c>
      <c r="U46" s="67">
        <f t="shared" si="0"/>
        <v>0</v>
      </c>
    </row>
    <row r="47" spans="2:21" ht="14" thickBot="1" x14ac:dyDescent="0.2">
      <c r="B47" s="70"/>
      <c r="C47" s="56">
        <v>1314</v>
      </c>
      <c r="D47" s="55"/>
      <c r="E47" s="56" t="s">
        <v>157</v>
      </c>
      <c r="F47" s="57">
        <f t="shared" si="1"/>
        <v>300</v>
      </c>
      <c r="G47" s="58"/>
      <c r="H47" s="58"/>
      <c r="I47" s="58"/>
      <c r="J47" s="58"/>
      <c r="K47" s="58"/>
      <c r="L47" s="58"/>
      <c r="M47" s="58"/>
      <c r="N47" s="58"/>
      <c r="O47" s="58"/>
      <c r="P47" s="58"/>
      <c r="Q47" s="58"/>
      <c r="R47" s="71"/>
      <c r="T47" s="68">
        <f t="shared" si="2"/>
        <v>34</v>
      </c>
      <c r="U47" s="67">
        <f t="shared" si="0"/>
        <v>300</v>
      </c>
    </row>
    <row r="48" spans="2:21" ht="15" thickTop="1" thickBot="1" x14ac:dyDescent="0.2">
      <c r="B48" s="82" t="s">
        <v>161</v>
      </c>
      <c r="C48" s="83"/>
      <c r="D48" s="83"/>
      <c r="E48" s="83"/>
      <c r="F48" s="83"/>
      <c r="G48" s="72">
        <f>SUM(G6:G47)</f>
        <v>0</v>
      </c>
      <c r="H48" s="72">
        <f t="shared" ref="H48:R48" si="3">SUM(H6:H47)</f>
        <v>0</v>
      </c>
      <c r="I48" s="72">
        <f t="shared" si="3"/>
        <v>0</v>
      </c>
      <c r="J48" s="72">
        <f t="shared" si="3"/>
        <v>0</v>
      </c>
      <c r="K48" s="72">
        <f t="shared" si="3"/>
        <v>0</v>
      </c>
      <c r="L48" s="72">
        <f t="shared" si="3"/>
        <v>0</v>
      </c>
      <c r="M48" s="72">
        <f t="shared" si="3"/>
        <v>0</v>
      </c>
      <c r="N48" s="72">
        <f t="shared" si="3"/>
        <v>0</v>
      </c>
      <c r="O48" s="72">
        <f t="shared" si="3"/>
        <v>0</v>
      </c>
      <c r="P48" s="72">
        <f t="shared" si="3"/>
        <v>0</v>
      </c>
      <c r="Q48" s="72">
        <f t="shared" si="3"/>
        <v>360.67</v>
      </c>
      <c r="R48" s="73">
        <f t="shared" si="3"/>
        <v>8218.06</v>
      </c>
      <c r="T48" s="74">
        <f>SUM(T6:T47)</f>
        <v>1067.33</v>
      </c>
      <c r="U48" s="75">
        <f>SUM(U6:U47)</f>
        <v>5341.94</v>
      </c>
    </row>
  </sheetData>
  <mergeCells count="3">
    <mergeCell ref="B2:H2"/>
    <mergeCell ref="T4:U4"/>
    <mergeCell ref="B48:F48"/>
  </mergeCells>
  <pageMargins left="0.25" right="0.25" top="0.75" bottom="0.75" header="0.3" footer="0.3"/>
  <pageSetup paperSize="141" scale="8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80"/>
  <sheetViews>
    <sheetView workbookViewId="0">
      <selection activeCell="H32" sqref="H32"/>
    </sheetView>
  </sheetViews>
  <sheetFormatPr baseColWidth="10" defaultColWidth="9" defaultRowHeight="13" x14ac:dyDescent="0.15"/>
  <cols>
    <col min="1" max="1" width="32.59765625" customWidth="1"/>
    <col min="2" max="2" width="20.19921875" customWidth="1"/>
    <col min="3" max="3" width="24.19921875" customWidth="1"/>
    <col min="4" max="4" width="22.59765625" customWidth="1"/>
    <col min="5" max="5" width="21.3984375" customWidth="1"/>
  </cols>
  <sheetData>
    <row r="1" spans="1:5" ht="13.75" customHeight="1" x14ac:dyDescent="0.15">
      <c r="A1" s="84" t="s">
        <v>131</v>
      </c>
      <c r="B1" s="85"/>
      <c r="C1" s="2"/>
      <c r="D1" s="2"/>
      <c r="E1" s="2"/>
    </row>
    <row r="2" spans="1:5" ht="13.75" customHeight="1" x14ac:dyDescent="0.15">
      <c r="A2" s="26" t="s">
        <v>132</v>
      </c>
      <c r="B2" s="2"/>
      <c r="C2" s="2"/>
      <c r="D2" s="2"/>
      <c r="E2" s="2"/>
    </row>
    <row r="3" spans="1:5" ht="13.5" customHeight="1" x14ac:dyDescent="0.15">
      <c r="A3" s="2"/>
      <c r="B3" s="2"/>
      <c r="C3" s="2"/>
      <c r="D3" s="2"/>
      <c r="E3" s="2"/>
    </row>
    <row r="4" spans="1:5" ht="13.75" customHeight="1" x14ac:dyDescent="0.15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</row>
    <row r="5" spans="1:5" ht="13.75" customHeight="1" x14ac:dyDescent="0.15">
      <c r="A5" s="3" t="s">
        <v>5</v>
      </c>
      <c r="B5" s="4">
        <v>18</v>
      </c>
      <c r="C5" s="5">
        <v>300</v>
      </c>
      <c r="D5" s="6">
        <v>5400</v>
      </c>
      <c r="E5" s="6">
        <v>64800</v>
      </c>
    </row>
    <row r="6" spans="1:5" ht="13.75" customHeight="1" x14ac:dyDescent="0.15">
      <c r="A6" s="3" t="s">
        <v>6</v>
      </c>
      <c r="B6" s="4">
        <v>24</v>
      </c>
      <c r="C6" s="5">
        <v>340</v>
      </c>
      <c r="D6" s="6">
        <v>8160</v>
      </c>
      <c r="E6" s="6">
        <v>97920</v>
      </c>
    </row>
    <row r="7" spans="1:5" ht="13.5" customHeight="1" x14ac:dyDescent="0.15">
      <c r="A7" s="3" t="s">
        <v>7</v>
      </c>
      <c r="B7" s="4">
        <v>42</v>
      </c>
      <c r="C7" s="3" t="s">
        <v>8</v>
      </c>
      <c r="D7" s="6">
        <v>13560</v>
      </c>
      <c r="E7" s="6">
        <v>162720</v>
      </c>
    </row>
    <row r="8" spans="1:5" ht="13.75" customHeight="1" x14ac:dyDescent="0.15">
      <c r="A8" s="2"/>
      <c r="B8" s="2"/>
      <c r="C8" s="2"/>
      <c r="D8" s="2"/>
      <c r="E8" s="2"/>
    </row>
    <row r="9" spans="1:5" ht="13.75" customHeight="1" x14ac:dyDescent="0.15">
      <c r="A9" s="86" t="s">
        <v>9</v>
      </c>
      <c r="B9" s="87"/>
      <c r="C9" s="2"/>
      <c r="D9" s="2"/>
      <c r="E9" s="2"/>
    </row>
    <row r="10" spans="1:5" ht="13.5" customHeight="1" x14ac:dyDescent="0.15">
      <c r="A10" s="88"/>
      <c r="B10" s="89"/>
      <c r="C10" s="2"/>
      <c r="D10" s="2"/>
      <c r="E10" s="2"/>
    </row>
    <row r="11" spans="1:5" ht="13.75" customHeight="1" x14ac:dyDescent="0.15">
      <c r="A11" s="3" t="s">
        <v>10</v>
      </c>
      <c r="B11" s="7">
        <f>E7</f>
        <v>162720</v>
      </c>
      <c r="C11" s="2"/>
      <c r="D11" s="2"/>
      <c r="E11" s="2"/>
    </row>
    <row r="12" spans="1:5" ht="13.75" customHeight="1" x14ac:dyDescent="0.15">
      <c r="A12" s="3" t="s">
        <v>11</v>
      </c>
      <c r="B12" s="2"/>
      <c r="C12" s="2"/>
      <c r="D12" s="2"/>
      <c r="E12" s="2"/>
    </row>
    <row r="13" spans="1:5" ht="13.75" customHeight="1" x14ac:dyDescent="0.15">
      <c r="A13" s="3" t="s">
        <v>12</v>
      </c>
      <c r="B13" s="2"/>
      <c r="C13" s="2"/>
      <c r="D13" s="2"/>
      <c r="E13" s="2"/>
    </row>
    <row r="14" spans="1:5" ht="13.75" customHeight="1" x14ac:dyDescent="0.15">
      <c r="A14" s="3" t="s">
        <v>13</v>
      </c>
      <c r="B14" s="2"/>
      <c r="C14" s="2"/>
      <c r="D14" s="2"/>
      <c r="E14" s="2"/>
    </row>
    <row r="15" spans="1:5" ht="13.75" customHeight="1" x14ac:dyDescent="0.15">
      <c r="A15" s="3" t="s">
        <v>14</v>
      </c>
      <c r="B15" s="2"/>
      <c r="C15" s="2"/>
      <c r="D15" s="2"/>
      <c r="E15" s="2"/>
    </row>
    <row r="16" spans="1:5" ht="13.75" customHeight="1" x14ac:dyDescent="0.15">
      <c r="A16" s="3" t="s">
        <v>15</v>
      </c>
      <c r="B16" s="7">
        <v>27120</v>
      </c>
      <c r="C16" s="2"/>
      <c r="D16" s="2"/>
      <c r="E16" s="2"/>
    </row>
    <row r="17" spans="1:5" ht="13.75" customHeight="1" x14ac:dyDescent="0.15">
      <c r="A17" s="3" t="s">
        <v>16</v>
      </c>
      <c r="B17" s="2"/>
      <c r="C17" s="2"/>
      <c r="D17" s="2"/>
      <c r="E17" s="2"/>
    </row>
    <row r="18" spans="1:5" ht="13.75" customHeight="1" x14ac:dyDescent="0.15">
      <c r="A18" s="3" t="s">
        <v>17</v>
      </c>
      <c r="B18" s="2"/>
      <c r="C18" s="2"/>
      <c r="D18" s="2"/>
      <c r="E18" s="2"/>
    </row>
    <row r="19" spans="1:5" ht="13.5" customHeight="1" x14ac:dyDescent="0.15">
      <c r="A19" s="8" t="s">
        <v>18</v>
      </c>
      <c r="B19" s="9">
        <v>189840</v>
      </c>
      <c r="C19" s="2"/>
      <c r="D19" s="2"/>
      <c r="E19" s="2"/>
    </row>
    <row r="20" spans="1:5" ht="13.75" customHeight="1" x14ac:dyDescent="0.15">
      <c r="A20" s="2"/>
      <c r="B20" s="2"/>
      <c r="C20" s="2"/>
      <c r="D20" s="2"/>
      <c r="E20" s="2"/>
    </row>
    <row r="21" spans="1:5" ht="13.75" customHeight="1" x14ac:dyDescent="0.15">
      <c r="A21" s="86" t="s">
        <v>19</v>
      </c>
      <c r="B21" s="87"/>
      <c r="C21" s="2"/>
      <c r="D21" s="2"/>
      <c r="E21" s="2"/>
    </row>
    <row r="22" spans="1:5" ht="13.5" customHeight="1" x14ac:dyDescent="0.15">
      <c r="A22" s="88"/>
      <c r="B22" s="89"/>
      <c r="C22" s="2"/>
      <c r="D22" s="2"/>
      <c r="E22" s="2"/>
    </row>
    <row r="23" spans="1:5" ht="13.75" customHeight="1" x14ac:dyDescent="0.15">
      <c r="A23" s="90" t="s">
        <v>20</v>
      </c>
      <c r="B23" s="91"/>
      <c r="C23" s="2"/>
      <c r="D23" s="2"/>
      <c r="E23" s="2"/>
    </row>
    <row r="24" spans="1:5" ht="13.75" customHeight="1" x14ac:dyDescent="0.15">
      <c r="A24" s="3" t="s">
        <v>21</v>
      </c>
      <c r="B24" s="7">
        <v>1000</v>
      </c>
      <c r="C24" s="2"/>
      <c r="D24" s="2"/>
      <c r="E24" s="2"/>
    </row>
    <row r="25" spans="1:5" ht="13.75" customHeight="1" x14ac:dyDescent="0.15">
      <c r="A25" s="3" t="s">
        <v>22</v>
      </c>
      <c r="B25" s="7">
        <v>5000</v>
      </c>
      <c r="C25" s="2"/>
      <c r="D25" s="2"/>
      <c r="E25" s="2"/>
    </row>
    <row r="26" spans="1:5" ht="13.75" customHeight="1" x14ac:dyDescent="0.15">
      <c r="A26" s="3" t="s">
        <v>23</v>
      </c>
      <c r="B26" s="7">
        <v>2500</v>
      </c>
      <c r="C26" s="2"/>
      <c r="D26" s="2"/>
      <c r="E26" s="2"/>
    </row>
    <row r="27" spans="1:5" ht="13.75" customHeight="1" x14ac:dyDescent="0.15">
      <c r="A27" s="3" t="s">
        <v>24</v>
      </c>
      <c r="B27" s="10">
        <v>100</v>
      </c>
      <c r="C27" s="2"/>
      <c r="D27" s="2"/>
      <c r="E27" s="2"/>
    </row>
    <row r="28" spans="1:5" ht="13.75" customHeight="1" x14ac:dyDescent="0.15">
      <c r="A28" s="3" t="s">
        <v>25</v>
      </c>
      <c r="B28" s="7">
        <v>1500</v>
      </c>
      <c r="C28" s="2"/>
      <c r="D28" s="2"/>
      <c r="E28" s="2"/>
    </row>
    <row r="29" spans="1:5" ht="13.75" customHeight="1" x14ac:dyDescent="0.15">
      <c r="A29" s="3" t="s">
        <v>26</v>
      </c>
      <c r="B29" s="7">
        <v>22680</v>
      </c>
      <c r="C29" s="2"/>
      <c r="D29" s="2"/>
      <c r="E29" s="2"/>
    </row>
    <row r="30" spans="1:5" ht="13.75" customHeight="1" x14ac:dyDescent="0.15">
      <c r="A30" s="3" t="s">
        <v>27</v>
      </c>
      <c r="B30" s="10">
        <v>200</v>
      </c>
      <c r="C30" s="2"/>
      <c r="D30" s="2"/>
      <c r="E30" s="2"/>
    </row>
    <row r="31" spans="1:5" ht="13.75" customHeight="1" x14ac:dyDescent="0.15">
      <c r="A31" s="3" t="s">
        <v>28</v>
      </c>
      <c r="B31" s="10">
        <v>100</v>
      </c>
      <c r="C31" s="2"/>
      <c r="D31" s="2"/>
      <c r="E31" s="2"/>
    </row>
    <row r="32" spans="1:5" ht="13.75" customHeight="1" x14ac:dyDescent="0.15">
      <c r="A32" s="3" t="s">
        <v>29</v>
      </c>
      <c r="B32" s="10">
        <v>500</v>
      </c>
      <c r="C32" s="2"/>
      <c r="D32" s="2"/>
      <c r="E32" s="2"/>
    </row>
    <row r="33" spans="1:5" ht="13.75" customHeight="1" x14ac:dyDescent="0.15">
      <c r="A33" s="3" t="s">
        <v>30</v>
      </c>
      <c r="B33" s="7">
        <v>2600</v>
      </c>
      <c r="C33" s="2"/>
      <c r="D33" s="2"/>
      <c r="E33" s="2"/>
    </row>
    <row r="34" spans="1:5" ht="13.5" customHeight="1" x14ac:dyDescent="0.15">
      <c r="A34" s="11" t="s">
        <v>31</v>
      </c>
      <c r="B34" s="12">
        <v>36180</v>
      </c>
      <c r="C34" s="2"/>
      <c r="D34" s="2"/>
      <c r="E34" s="2"/>
    </row>
    <row r="35" spans="1:5" ht="13.75" customHeight="1" x14ac:dyDescent="0.15">
      <c r="A35" s="2"/>
      <c r="B35" s="2"/>
      <c r="C35" s="2"/>
      <c r="D35" s="2"/>
      <c r="E35" s="2"/>
    </row>
    <row r="36" spans="1:5" ht="13.75" customHeight="1" x14ac:dyDescent="0.15">
      <c r="A36" s="90" t="s">
        <v>32</v>
      </c>
      <c r="B36" s="91"/>
      <c r="C36" s="2"/>
      <c r="D36" s="2"/>
      <c r="E36" s="2"/>
    </row>
    <row r="37" spans="1:5" ht="13.75" customHeight="1" x14ac:dyDescent="0.15">
      <c r="A37" s="3" t="s">
        <v>33</v>
      </c>
      <c r="B37" s="7">
        <v>8000</v>
      </c>
      <c r="C37" s="2"/>
      <c r="D37" s="2"/>
      <c r="E37" s="2"/>
    </row>
    <row r="38" spans="1:5" ht="13.75" customHeight="1" x14ac:dyDescent="0.15">
      <c r="A38" s="3" t="s">
        <v>34</v>
      </c>
      <c r="B38" s="7">
        <v>4200</v>
      </c>
      <c r="C38" s="2"/>
      <c r="D38" s="2"/>
      <c r="E38" s="2"/>
    </row>
    <row r="39" spans="1:5" ht="13.75" customHeight="1" x14ac:dyDescent="0.15">
      <c r="A39" s="3" t="s">
        <v>35</v>
      </c>
      <c r="B39" s="7">
        <v>18000</v>
      </c>
      <c r="C39" s="2"/>
      <c r="D39" s="2"/>
      <c r="E39" s="2"/>
    </row>
    <row r="40" spans="1:5" ht="13.5" customHeight="1" x14ac:dyDescent="0.15">
      <c r="A40" s="11" t="s">
        <v>36</v>
      </c>
      <c r="B40" s="12">
        <v>30200</v>
      </c>
      <c r="C40" s="2"/>
      <c r="D40" s="2"/>
      <c r="E40" s="2"/>
    </row>
    <row r="41" spans="1:5" ht="13.75" customHeight="1" x14ac:dyDescent="0.15">
      <c r="A41" s="2"/>
      <c r="B41" s="2"/>
      <c r="C41" s="2"/>
      <c r="D41" s="2"/>
      <c r="E41" s="2"/>
    </row>
    <row r="42" spans="1:5" ht="13.75" customHeight="1" x14ac:dyDescent="0.15">
      <c r="A42" s="90" t="s">
        <v>37</v>
      </c>
      <c r="B42" s="91"/>
      <c r="C42" s="2"/>
      <c r="D42" s="2"/>
      <c r="E42" s="2"/>
    </row>
    <row r="43" spans="1:5" ht="13.75" customHeight="1" x14ac:dyDescent="0.15">
      <c r="A43" s="3" t="s">
        <v>38</v>
      </c>
      <c r="B43" s="10">
        <v>250</v>
      </c>
      <c r="C43" s="2"/>
      <c r="D43" s="2"/>
      <c r="E43" s="2"/>
    </row>
    <row r="44" spans="1:5" ht="13.75" customHeight="1" x14ac:dyDescent="0.15">
      <c r="A44" s="3" t="s">
        <v>39</v>
      </c>
      <c r="B44" s="10">
        <v>500</v>
      </c>
      <c r="C44" s="2"/>
      <c r="D44" s="2"/>
      <c r="E44" s="2"/>
    </row>
    <row r="45" spans="1:5" ht="13.75" customHeight="1" x14ac:dyDescent="0.15">
      <c r="A45" s="3" t="s">
        <v>40</v>
      </c>
      <c r="B45" s="10">
        <v>240</v>
      </c>
      <c r="C45" s="2"/>
      <c r="D45" s="2"/>
      <c r="E45" s="2"/>
    </row>
    <row r="46" spans="1:5" ht="13.75" customHeight="1" x14ac:dyDescent="0.15">
      <c r="A46" s="3" t="s">
        <v>41</v>
      </c>
      <c r="B46" s="10">
        <v>900</v>
      </c>
      <c r="C46" s="2"/>
      <c r="D46" s="2"/>
      <c r="E46" s="2"/>
    </row>
    <row r="47" spans="1:5" ht="13.75" customHeight="1" x14ac:dyDescent="0.15">
      <c r="A47" s="3" t="s">
        <v>42</v>
      </c>
      <c r="B47" s="10">
        <v>500</v>
      </c>
      <c r="C47" s="2"/>
      <c r="D47" s="2"/>
      <c r="E47" s="2"/>
    </row>
    <row r="48" spans="1:5" ht="13.75" customHeight="1" x14ac:dyDescent="0.15">
      <c r="A48" s="3" t="s">
        <v>43</v>
      </c>
      <c r="B48" s="7">
        <v>3100</v>
      </c>
      <c r="C48" s="2"/>
      <c r="D48" s="2"/>
      <c r="E48" s="2"/>
    </row>
    <row r="49" spans="1:5" ht="13.75" customHeight="1" x14ac:dyDescent="0.15">
      <c r="A49" s="3" t="s">
        <v>44</v>
      </c>
      <c r="B49" s="7">
        <v>1000</v>
      </c>
      <c r="C49" s="2"/>
      <c r="D49" s="2"/>
      <c r="E49" s="2"/>
    </row>
    <row r="50" spans="1:5" ht="13.75" customHeight="1" x14ac:dyDescent="0.15">
      <c r="A50" s="3" t="s">
        <v>45</v>
      </c>
      <c r="B50" s="7">
        <v>3500</v>
      </c>
      <c r="C50" s="2"/>
      <c r="D50" s="2"/>
      <c r="E50" s="2"/>
    </row>
    <row r="51" spans="1:5" ht="13.75" customHeight="1" x14ac:dyDescent="0.15">
      <c r="A51" s="3" t="s">
        <v>46</v>
      </c>
      <c r="B51" s="10">
        <v>250</v>
      </c>
      <c r="C51" s="2"/>
      <c r="D51" s="2"/>
      <c r="E51" s="2"/>
    </row>
    <row r="52" spans="1:5" ht="13.75" customHeight="1" x14ac:dyDescent="0.15">
      <c r="A52" s="3" t="s">
        <v>47</v>
      </c>
      <c r="B52" s="10">
        <v>500</v>
      </c>
      <c r="C52" s="2"/>
      <c r="D52" s="2"/>
      <c r="E52" s="2"/>
    </row>
    <row r="53" spans="1:5" ht="13.75" customHeight="1" x14ac:dyDescent="0.15">
      <c r="A53" s="3" t="s">
        <v>48</v>
      </c>
      <c r="B53" s="10">
        <v>500</v>
      </c>
      <c r="C53" s="2"/>
      <c r="D53" s="2"/>
      <c r="E53" s="2"/>
    </row>
    <row r="54" spans="1:5" ht="13.75" customHeight="1" x14ac:dyDescent="0.15">
      <c r="A54" s="3" t="s">
        <v>49</v>
      </c>
      <c r="B54" s="10">
        <v>550</v>
      </c>
      <c r="C54" s="2"/>
      <c r="D54" s="2"/>
      <c r="E54" s="2"/>
    </row>
    <row r="55" spans="1:5" ht="13.75" customHeight="1" x14ac:dyDescent="0.15">
      <c r="A55" s="3" t="s">
        <v>50</v>
      </c>
      <c r="B55" s="7">
        <v>7800</v>
      </c>
      <c r="C55" s="2"/>
      <c r="D55" s="2"/>
      <c r="E55" s="2"/>
    </row>
    <row r="56" spans="1:5" ht="13.75" customHeight="1" x14ac:dyDescent="0.15">
      <c r="A56" s="3" t="s">
        <v>51</v>
      </c>
      <c r="B56" s="10">
        <v>500</v>
      </c>
      <c r="C56" s="2"/>
      <c r="D56" s="2"/>
      <c r="E56" s="2"/>
    </row>
    <row r="57" spans="1:5" ht="13.75" customHeight="1" x14ac:dyDescent="0.15">
      <c r="A57" s="3" t="s">
        <v>52</v>
      </c>
      <c r="B57" s="7">
        <v>11000</v>
      </c>
      <c r="C57" s="2"/>
      <c r="D57" s="2"/>
      <c r="E57" s="2"/>
    </row>
    <row r="58" spans="1:5" ht="13.75" customHeight="1" x14ac:dyDescent="0.15">
      <c r="A58" s="3" t="s">
        <v>53</v>
      </c>
      <c r="B58" s="7">
        <v>1000</v>
      </c>
      <c r="C58" s="2"/>
      <c r="D58" s="2"/>
      <c r="E58" s="2"/>
    </row>
    <row r="59" spans="1:5" ht="13.75" customHeight="1" x14ac:dyDescent="0.15">
      <c r="A59" s="3" t="s">
        <v>54</v>
      </c>
      <c r="B59" s="7">
        <v>2000</v>
      </c>
      <c r="C59" s="2"/>
      <c r="D59" s="2"/>
      <c r="E59" s="2"/>
    </row>
    <row r="60" spans="1:5" ht="13.75" customHeight="1" x14ac:dyDescent="0.15">
      <c r="A60" s="3" t="s">
        <v>55</v>
      </c>
      <c r="B60" s="10">
        <v>500</v>
      </c>
      <c r="C60" s="2"/>
      <c r="D60" s="2"/>
      <c r="E60" s="2"/>
    </row>
    <row r="61" spans="1:5" ht="13.75" customHeight="1" x14ac:dyDescent="0.15">
      <c r="A61" s="3" t="s">
        <v>56</v>
      </c>
      <c r="B61" s="7">
        <v>1200</v>
      </c>
      <c r="C61" s="2"/>
      <c r="D61" s="2"/>
      <c r="E61" s="2"/>
    </row>
    <row r="62" spans="1:5" ht="13.75" customHeight="1" x14ac:dyDescent="0.15">
      <c r="A62" s="11" t="s">
        <v>57</v>
      </c>
      <c r="B62" s="12">
        <v>35790</v>
      </c>
      <c r="C62" s="2"/>
      <c r="D62" s="2"/>
      <c r="E62" s="2"/>
    </row>
    <row r="63" spans="1:5" ht="14.25" customHeight="1" x14ac:dyDescent="0.15">
      <c r="A63" s="2"/>
      <c r="B63" s="2"/>
      <c r="C63" s="2"/>
      <c r="D63" s="2"/>
      <c r="E63" s="2"/>
    </row>
    <row r="64" spans="1:5" ht="14.25" customHeight="1" x14ac:dyDescent="0.15">
      <c r="A64" s="90" t="s">
        <v>58</v>
      </c>
      <c r="B64" s="91"/>
      <c r="C64" s="2"/>
      <c r="D64" s="2"/>
      <c r="E64" s="2"/>
    </row>
    <row r="65" spans="1:5" ht="25.5" customHeight="1" x14ac:dyDescent="0.15">
      <c r="A65" s="13" t="s">
        <v>59</v>
      </c>
      <c r="B65" s="7">
        <v>42000</v>
      </c>
      <c r="C65" s="14"/>
      <c r="D65" s="14"/>
      <c r="E65" s="14"/>
    </row>
    <row r="66" spans="1:5" ht="14.25" customHeight="1" x14ac:dyDescent="0.15">
      <c r="A66" s="11" t="s">
        <v>60</v>
      </c>
      <c r="B66" s="12">
        <v>42000</v>
      </c>
      <c r="C66" s="2"/>
      <c r="D66" s="2"/>
      <c r="E66" s="2"/>
    </row>
    <row r="67" spans="1:5" ht="14.25" customHeight="1" x14ac:dyDescent="0.15">
      <c r="A67" s="2"/>
      <c r="B67" s="2"/>
      <c r="C67" s="2"/>
      <c r="D67" s="2"/>
      <c r="E67" s="2"/>
    </row>
    <row r="68" spans="1:5" ht="13.75" customHeight="1" x14ac:dyDescent="0.15">
      <c r="A68" s="86" t="s">
        <v>61</v>
      </c>
      <c r="B68" s="87"/>
      <c r="C68" s="2"/>
      <c r="D68" s="2"/>
      <c r="E68" s="2"/>
    </row>
    <row r="69" spans="1:5" ht="13.5" customHeight="1" x14ac:dyDescent="0.15">
      <c r="A69" s="88"/>
      <c r="B69" s="89"/>
      <c r="C69" s="2"/>
      <c r="D69" s="2"/>
      <c r="E69" s="2"/>
    </row>
    <row r="70" spans="1:5" ht="13.75" customHeight="1" x14ac:dyDescent="0.15">
      <c r="A70" s="90" t="s">
        <v>9</v>
      </c>
      <c r="B70" s="91"/>
      <c r="C70" s="2"/>
      <c r="D70" s="2"/>
      <c r="E70" s="2"/>
    </row>
    <row r="71" spans="1:5" ht="13.75" customHeight="1" x14ac:dyDescent="0.15">
      <c r="A71" s="3" t="s">
        <v>62</v>
      </c>
      <c r="B71" s="7">
        <v>162720</v>
      </c>
      <c r="C71" s="2"/>
      <c r="D71" s="2"/>
      <c r="E71" s="2"/>
    </row>
    <row r="72" spans="1:5" ht="13.75" customHeight="1" x14ac:dyDescent="0.15">
      <c r="A72" s="3" t="s">
        <v>63</v>
      </c>
      <c r="B72" s="7">
        <v>27120</v>
      </c>
      <c r="C72" s="2"/>
      <c r="D72" s="2"/>
      <c r="E72" s="2"/>
    </row>
    <row r="73" spans="1:5" ht="13.5" customHeight="1" x14ac:dyDescent="0.15">
      <c r="A73" s="8" t="s">
        <v>64</v>
      </c>
      <c r="B73" s="9">
        <v>189840</v>
      </c>
      <c r="C73" s="2"/>
      <c r="D73" s="2"/>
      <c r="E73" s="2"/>
    </row>
    <row r="74" spans="1:5" ht="13.75" customHeight="1" x14ac:dyDescent="0.15">
      <c r="A74" s="2"/>
      <c r="B74" s="2"/>
      <c r="C74" s="2"/>
      <c r="D74" s="2"/>
      <c r="E74" s="2"/>
    </row>
    <row r="75" spans="1:5" ht="13.75" customHeight="1" x14ac:dyDescent="0.15">
      <c r="A75" s="90" t="s">
        <v>19</v>
      </c>
      <c r="B75" s="91"/>
      <c r="C75" s="2"/>
      <c r="D75" s="2"/>
      <c r="E75" s="2"/>
    </row>
    <row r="76" spans="1:5" ht="13.75" customHeight="1" x14ac:dyDescent="0.15">
      <c r="A76" s="3" t="s">
        <v>65</v>
      </c>
      <c r="B76" s="7">
        <v>144170</v>
      </c>
      <c r="C76" s="2"/>
      <c r="D76" s="2"/>
      <c r="E76" s="2"/>
    </row>
    <row r="77" spans="1:5" ht="13.75" customHeight="1" x14ac:dyDescent="0.15">
      <c r="A77" s="3" t="s">
        <v>66</v>
      </c>
      <c r="B77" s="7">
        <v>16272</v>
      </c>
      <c r="C77" s="2"/>
      <c r="D77" s="2"/>
      <c r="E77" s="2"/>
    </row>
    <row r="78" spans="1:5" ht="13.5" customHeight="1" x14ac:dyDescent="0.15">
      <c r="A78" s="11" t="s">
        <v>64</v>
      </c>
      <c r="B78" s="12">
        <v>160442</v>
      </c>
      <c r="C78" s="2"/>
      <c r="D78" s="2"/>
      <c r="E78" s="2"/>
    </row>
    <row r="79" spans="1:5" ht="13.75" customHeight="1" x14ac:dyDescent="0.15">
      <c r="A79" s="2"/>
      <c r="B79" s="2"/>
      <c r="C79" s="2"/>
      <c r="D79" s="2"/>
      <c r="E79" s="2"/>
    </row>
    <row r="80" spans="1:5" ht="13.75" customHeight="1" x14ac:dyDescent="0.15">
      <c r="A80" s="15" t="s">
        <v>67</v>
      </c>
      <c r="B80" s="16">
        <v>29398</v>
      </c>
      <c r="C80" s="2"/>
      <c r="D80" s="2"/>
      <c r="E80" s="2"/>
    </row>
  </sheetData>
  <mergeCells count="10">
    <mergeCell ref="A42:B42"/>
    <mergeCell ref="A64:B64"/>
    <mergeCell ref="A68:B69"/>
    <mergeCell ref="A70:B70"/>
    <mergeCell ref="A75:B75"/>
    <mergeCell ref="A1:B1"/>
    <mergeCell ref="A9:B10"/>
    <mergeCell ref="A21:B22"/>
    <mergeCell ref="A23:B23"/>
    <mergeCell ref="A36:B3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2023</vt:lpstr>
      <vt:lpstr>Monthly Assessments FY 2023</vt:lpstr>
      <vt:lpstr>Assumptions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Patrizia Vallieri</cp:lastModifiedBy>
  <cp:lastPrinted>2023-12-26T20:31:10Z</cp:lastPrinted>
  <dcterms:created xsi:type="dcterms:W3CDTF">2023-12-25T20:36:35Z</dcterms:created>
  <dcterms:modified xsi:type="dcterms:W3CDTF">2024-02-01T22:28:09Z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2023-08-21T00:00:00Z</vt:filetime>
  </property>
  <property fmtid="{D5CDD505-2E9C-101B-9397-08002B2CF9AE}" pid="3" name="LastSaved">
    <vt:filetime>2023-12-25T00:00:00Z</vt:filetime>
  </property>
</Properties>
</file>