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7" i="1" l="1"/>
</calcChain>
</file>

<file path=xl/sharedStrings.xml><?xml version="1.0" encoding="utf-8"?>
<sst xmlns="http://schemas.openxmlformats.org/spreadsheetml/2006/main" count="198" uniqueCount="196">
  <si>
    <t>Balance Sheet</t>
  </si>
  <si>
    <t>Leslie Ottolenghi</t>
  </si>
  <si>
    <t>As of Dec 31, 2025</t>
  </si>
  <si>
    <t>Assets</t>
  </si>
  <si>
    <t>Current Assets</t>
  </si>
  <si>
    <t>Bank Accounts</t>
  </si>
  <si>
    <t>Bank of America - 1771</t>
  </si>
  <si>
    <t>Bank of America - 5622</t>
  </si>
  <si>
    <t>Bank of America - 7648</t>
  </si>
  <si>
    <t>Bank of America - 9662</t>
  </si>
  <si>
    <t>Bank of America CD - 2737</t>
  </si>
  <si>
    <t>Bank of America CD - 9363</t>
  </si>
  <si>
    <t>Bank of America CD - 9871</t>
  </si>
  <si>
    <t>Bank of America - HSA</t>
  </si>
  <si>
    <t>Bank of America MMKT - 6308</t>
  </si>
  <si>
    <t>BOA LJMO Media - 9129</t>
  </si>
  <si>
    <t>ML - Edge</t>
  </si>
  <si>
    <t>ML - Holdings #9539</t>
  </si>
  <si>
    <t>ML - IRA #9538</t>
  </si>
  <si>
    <t>ML - LMA #7950</t>
  </si>
  <si>
    <t>ML - Managed #8167</t>
  </si>
  <si>
    <t>Venmo</t>
  </si>
  <si>
    <t>Total for Bank Accounts</t>
  </si>
  <si>
    <t>Other Current Assets</t>
  </si>
  <si>
    <t>Due To/From Blackfire Ventures</t>
  </si>
  <si>
    <t>Due To/From IHI</t>
  </si>
  <si>
    <t>Due to/from LJMO</t>
  </si>
  <si>
    <t>Due to/from LJMO 1480</t>
  </si>
  <si>
    <t>Due to/from LJMO - 5330</t>
  </si>
  <si>
    <t>Due To/From Stanislav</t>
  </si>
  <si>
    <t>Due To/From Takenbake</t>
  </si>
  <si>
    <t>E-Trade</t>
  </si>
  <si>
    <t>Inv Activity Clearing Account</t>
  </si>
  <si>
    <t>Investments</t>
  </si>
  <si>
    <t>Blockfolio</t>
  </si>
  <si>
    <t>Coinbase Investment</t>
  </si>
  <si>
    <t>Con. Promissory Note</t>
  </si>
  <si>
    <t>Dronesmith Technologies</t>
  </si>
  <si>
    <t>TripCommon</t>
  </si>
  <si>
    <t>Total for Con. Promissory Note</t>
  </si>
  <si>
    <t>Lending Club</t>
  </si>
  <si>
    <t>Prime Trust</t>
  </si>
  <si>
    <t>Retirement</t>
  </si>
  <si>
    <t>Caesar's Ent Corp 401(K)</t>
  </si>
  <si>
    <t>Edward Jones - 97731</t>
  </si>
  <si>
    <t>Edward Jones - 98231</t>
  </si>
  <si>
    <t>Fidelity - 0017</t>
  </si>
  <si>
    <t>Fidelity - 9408</t>
  </si>
  <si>
    <t>LVSC 401(K)</t>
  </si>
  <si>
    <t>TIAA-CREF - 9272</t>
  </si>
  <si>
    <t>Total for Retirement</t>
  </si>
  <si>
    <t>Securities</t>
  </si>
  <si>
    <t>1510 Woodburn, LLC</t>
  </si>
  <si>
    <t>Aware Systems, LLC</t>
  </si>
  <si>
    <t>Bell Street Burritos, LLC</t>
  </si>
  <si>
    <t>Betterment</t>
  </si>
  <si>
    <t>Blackrock Funds</t>
  </si>
  <si>
    <t>BRK 7950</t>
  </si>
  <si>
    <t>BRK 9539</t>
  </si>
  <si>
    <t>CMA Edge 4H03</t>
  </si>
  <si>
    <t>CTW Software Investment, LLC</t>
  </si>
  <si>
    <t>Edward Jones</t>
  </si>
  <si>
    <t>Fidelity - 0496</t>
  </si>
  <si>
    <t>Fidelity - 4403</t>
  </si>
  <si>
    <t>Fidelity Investments</t>
  </si>
  <si>
    <t>Global X</t>
  </si>
  <si>
    <t>Goldman Sachs</t>
  </si>
  <si>
    <t>Lord, Abbett and Co.</t>
  </si>
  <si>
    <t>Merrill Edge - 58Z86</t>
  </si>
  <si>
    <t>Motif</t>
  </si>
  <si>
    <t>NYLI Securities</t>
  </si>
  <si>
    <t>Pacer</t>
  </si>
  <si>
    <t>SPDR</t>
  </si>
  <si>
    <t>Transamerica Securities</t>
  </si>
  <si>
    <t>Vaneck</t>
  </si>
  <si>
    <t>Vanguard</t>
  </si>
  <si>
    <t>Total for Securities</t>
  </si>
  <si>
    <t>TakeNBake</t>
  </si>
  <si>
    <t>Total for Investments</t>
  </si>
  <si>
    <t>Les CMA - 9242</t>
  </si>
  <si>
    <t>Life Insurance</t>
  </si>
  <si>
    <t>Northwestern - 1695</t>
  </si>
  <si>
    <t>Northwestern - 8249</t>
  </si>
  <si>
    <t>Northwestern - 9051</t>
  </si>
  <si>
    <t>Northwestern - 9521</t>
  </si>
  <si>
    <t>Total for Life Insurance</t>
  </si>
  <si>
    <t>Morgan Stanley</t>
  </si>
  <si>
    <t>Neurun, Inc.</t>
  </si>
  <si>
    <t>Southern Documentary Fund</t>
  </si>
  <si>
    <t>Upstart</t>
  </si>
  <si>
    <t>Utah 529 Account</t>
  </si>
  <si>
    <t>Total for Other Current Assets</t>
  </si>
  <si>
    <t>Total for Current Assets</t>
  </si>
  <si>
    <t>Fixed Assets</t>
  </si>
  <si>
    <t>1475 Cascade Dr</t>
  </si>
  <si>
    <t>Auto - Truck</t>
  </si>
  <si>
    <t>Colorado Residence</t>
  </si>
  <si>
    <t>Furniture and Equipment</t>
  </si>
  <si>
    <t>Real Estate</t>
  </si>
  <si>
    <t>1077 High Point Dr</t>
  </si>
  <si>
    <t>1077 High Point Dr - Bldg</t>
  </si>
  <si>
    <t>1077 High Point Accum. Depr.</t>
  </si>
  <si>
    <t>Total for 1077 High Point Dr - Bldg</t>
  </si>
  <si>
    <t>1077 High Point Dr - Land</t>
  </si>
  <si>
    <t>Total for 1077 High Point Dr</t>
  </si>
  <si>
    <t>1480 Cascade Dr</t>
  </si>
  <si>
    <t>1480 Cascade - Bldg</t>
  </si>
  <si>
    <t>Utah - add to Cost Basis - Renovations</t>
  </si>
  <si>
    <t>Total for 1480 Cascade - Bldg</t>
  </si>
  <si>
    <t>Total for 1480 Cascade Dr</t>
  </si>
  <si>
    <t>213 Dessa Rain Dr</t>
  </si>
  <si>
    <t>213 Dessa Rain - Building</t>
  </si>
  <si>
    <t>213 Dessa Rain - Land</t>
  </si>
  <si>
    <t>Total for 213 Dessa Rain Dr</t>
  </si>
  <si>
    <t>2535 County Line</t>
  </si>
  <si>
    <t>2535 County Line - Bldg</t>
  </si>
  <si>
    <t>2535 County Line Accum. Depr.</t>
  </si>
  <si>
    <t>Total for 2535 County Line - Bldg</t>
  </si>
  <si>
    <t>2535 County Line - Land</t>
  </si>
  <si>
    <t>Total for 2535 County Line</t>
  </si>
  <si>
    <t>968 Emory Parc</t>
  </si>
  <si>
    <t>968 Emory Parc Accum. Depr.</t>
  </si>
  <si>
    <t>Fixed Assets - 968 Emory Parc</t>
  </si>
  <si>
    <t>AC Unit</t>
  </si>
  <si>
    <t>Total for Fixed Assets - 968 Emory Parc</t>
  </si>
  <si>
    <t>Total for 968 Emory Parc</t>
  </si>
  <si>
    <t>Studioplex - 152</t>
  </si>
  <si>
    <t>Ste - 152 Accumulated Depreciation</t>
  </si>
  <si>
    <t>Total for Studioplex - 152</t>
  </si>
  <si>
    <t>Studioplex - 230</t>
  </si>
  <si>
    <t>Ste - 230 Accumulated Depreciation</t>
  </si>
  <si>
    <t>Total for Studioplex - 230</t>
  </si>
  <si>
    <t>Studioplex - 235</t>
  </si>
  <si>
    <t>Ste -235 Accumulated Depreciation</t>
  </si>
  <si>
    <t>Total for Studioplex - 235</t>
  </si>
  <si>
    <t>Studioplex - 252</t>
  </si>
  <si>
    <t>Fixed Assets - Ste 252</t>
  </si>
  <si>
    <t>HVAC</t>
  </si>
  <si>
    <t>Total for Fixed Assets - Ste 252</t>
  </si>
  <si>
    <t>Refinance Closing Costs</t>
  </si>
  <si>
    <t>Ste 252 Closing Costs - Accum. Amtz</t>
  </si>
  <si>
    <t>Total for Refinance Closing Costs</t>
  </si>
  <si>
    <t>Ste - 252 Accumulated Depreciation</t>
  </si>
  <si>
    <t>Total for Studioplex - 252</t>
  </si>
  <si>
    <t>Studioplex - 264</t>
  </si>
  <si>
    <t>Ste -264 Accumulated Depreciation</t>
  </si>
  <si>
    <t>Total for Studioplex - 264</t>
  </si>
  <si>
    <t>Total for Real Estate</t>
  </si>
  <si>
    <t>Vehicles</t>
  </si>
  <si>
    <t>Ford Explorer</t>
  </si>
  <si>
    <t>Porsche Boxster</t>
  </si>
  <si>
    <t>Tesla Model 3</t>
  </si>
  <si>
    <t>Tesla Model X</t>
  </si>
  <si>
    <t>Toyota Prius</t>
  </si>
  <si>
    <t>Toyota Rav4</t>
  </si>
  <si>
    <t>Total for Vehicles</t>
  </si>
  <si>
    <t>Total for Fixed Assets</t>
  </si>
  <si>
    <t>Other Assets</t>
  </si>
  <si>
    <t>$151K Loan Receivable - Toshira Pryce</t>
  </si>
  <si>
    <t>Payments made by Toshira Pryce</t>
  </si>
  <si>
    <t>Total for $151K Loan Receivable - Toshira Pryce</t>
  </si>
  <si>
    <t>Artwork</t>
  </si>
  <si>
    <t>Collectible Items</t>
  </si>
  <si>
    <t>Dep on Veh - Faraday &amp; Future</t>
  </si>
  <si>
    <t>Personal Items</t>
  </si>
  <si>
    <t>Total for Other Assets</t>
  </si>
  <si>
    <t>Total for Assets</t>
  </si>
  <si>
    <t>Liabilities and Equity</t>
  </si>
  <si>
    <t>Liabilities</t>
  </si>
  <si>
    <t>Current Liabilities</t>
  </si>
  <si>
    <t>Credit Cards</t>
  </si>
  <si>
    <t>AMEX - Delta SkyMiles - 87001</t>
  </si>
  <si>
    <t>BOA VISA Infinite - 0623</t>
  </si>
  <si>
    <t>BOA Visa Signature - 2790</t>
  </si>
  <si>
    <t>Chase SW - 0518</t>
  </si>
  <si>
    <t>Nordstrom</t>
  </si>
  <si>
    <t>Total for Credit Cards</t>
  </si>
  <si>
    <t>Total for Current Liabilities</t>
  </si>
  <si>
    <t>Long-term Liabilities</t>
  </si>
  <si>
    <t>Chase Auto - Tesla</t>
  </si>
  <si>
    <t>JPMorgan Chase - 252</t>
  </si>
  <si>
    <t>Mortgage Pble - CO.</t>
  </si>
  <si>
    <t>Tesla Note Payable</t>
  </si>
  <si>
    <t>Total for Long-term Liabilities</t>
  </si>
  <si>
    <t>Total for Liabilities</t>
  </si>
  <si>
    <t>Equity</t>
  </si>
  <si>
    <t>My529 Withdraws</t>
  </si>
  <si>
    <t>Opening Balance Equity</t>
  </si>
  <si>
    <t>Owner's Equity</t>
  </si>
  <si>
    <t>Retained Earnings</t>
  </si>
  <si>
    <t>Net Income</t>
  </si>
  <si>
    <t>Total for Equity</t>
  </si>
  <si>
    <t>Total for Liabilities and Equity</t>
  </si>
  <si>
    <t/>
  </si>
  <si>
    <t>Total</t>
  </si>
  <si>
    <t>Accrual Basis Wednesday, May 06, 2026 07:11 AM GMT-05:00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</si>
</sst>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59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left" indent="3"/>
    </xf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5" fillId="0" borderId="2" xfId="0" applyNumberFormat="1" applyFont="1" applyBorder="1"/>
    <xf numFmtId="0" fontId="0" fillId="0" borderId="0" xfId="0" applyAlignment="1">
      <alignment horizontal="left" indent="4"/>
    </xf>
    <xf numFmtId="0" fontId="3" fillId="0" borderId="0" xfId="0" applyFont="1" applyAlignment="1">
      <alignment horizontal="left" indent="4"/>
    </xf>
    <xf numFmtId="0" fontId="3" fillId="0" borderId="0" xfId="0" applyFont="1"/>
    <xf numFmtId="0" fontId="0" fillId="0" borderId="0" xfId="0" applyAlignment="1">
      <alignment horizontal="left" indent="5"/>
    </xf>
    <xf numFmtId="0" fontId="3" fillId="0" borderId="0" xfId="0" applyFont="1" applyAlignment="1">
      <alignment horizontal="left" indent="5"/>
    </xf>
    <xf numFmtId="0" fontId="2" fillId="0" borderId="0" xfId="0" applyFont="1" applyAlignment="1">
      <alignment horizontal="left" indent="4"/>
    </xf>
    <xf numFmtId="0" fontId="5" fillId="0" borderId="0" xfId="0" applyFont="1" applyAlignment="1">
      <alignment horizontal="left" indent="4"/>
    </xf>
    <xf numFmtId="0" fontId="2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1" xfId="20">
      <alignment/>
      <protection/>
    </xf>
    <xf numFmtId="0" fontId="4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3"/>
    </xf>
    <xf numFmtId="0" fontId="5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4"/>
    </xf>
    <xf numFmtId="0" fontId="3" fillId="0" borderId="0" xfId="0" applyFont="1" applyAlignment="1">
      <alignment horizontal="left" wrapText="1" indent="5"/>
    </xf>
    <xf numFmtId="0" fontId="5" fillId="0" borderId="0" xfId="0" applyFont="1" applyAlignment="1">
      <alignment horizontal="left" wrapText="1" indent="4"/>
    </xf>
    <xf numFmtId="0" fontId="5" fillId="0" borderId="0" xfId="0" applyFont="1" applyAlignment="1">
      <alignment horizontal="left" wrapText="1" indent="3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0" borderId="1" xfId="20" applyFont="1" applyBorder="1" applyAlignment="1">
      <alignment wrapText="1"/>
      <protection/>
    </xf>
    <xf numFmtId="0" fontId="4" fillId="0" borderId="1" xfId="20" applyFont="1" applyBorder="1" applyAlignment="1">
      <alignment horizontal="center" wrapText="1"/>
      <protection/>
    </xf>
    <xf numFmtId="178" fontId="3" fillId="0" borderId="0" xfId="0" applyNumberFormat="1" applyFont="1" applyAlignment="1">
      <alignment wrapText="1"/>
    </xf>
    <xf numFmtId="177" fontId="5" fillId="0" borderId="2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1" xfId="20" applyFont="1" applyAlignment="1">
      <alignment horizontal="center" wrapText="1"/>
      <protection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B201"/>
  <sheetViews>
    <sheetView tabSelected="1" workbookViewId="0" topLeftCell="A1"/>
  </sheetViews>
  <sheetFormatPr defaultColWidth="11.255" defaultRowHeight="16"/>
  <cols>
    <col min="1" max="1" width="41" style="51" customWidth="1"/>
    <col min="2" max="2" width="17" style="51" customWidth="1"/>
  </cols>
  <sheetData>
    <row r="1" spans="1:1" ht="16">
      <c r="A1" s="36" t="s">
        <v>0</v>
      </c>
    </row>
    <row r="2" spans="1:1" ht="16">
      <c r="A2" s="37" t="s">
        <v>1</v>
      </c>
    </row>
    <row r="3" spans="1:1" ht="16">
      <c r="A3" s="38" t="s">
        <v>2</v>
      </c>
    </row>
    <row r="5" spans="1:2" ht="16">
      <c r="A5" s="53" t="s">
        <v>193</v>
      </c>
      <c r="B5" s="57" t="s">
        <v>194</v>
      </c>
    </row>
    <row r="6" spans="1:1" ht="16">
      <c r="A6" s="40" t="s">
        <v>3</v>
      </c>
    </row>
    <row r="7" spans="1:1" ht="16">
      <c r="A7" s="41" t="s">
        <v>4</v>
      </c>
    </row>
    <row r="8" spans="1:1" ht="16">
      <c r="A8" s="42" t="s">
        <v>5</v>
      </c>
    </row>
    <row r="9" spans="1:2" ht="16">
      <c r="A9" s="43" t="s">
        <v>6</v>
      </c>
      <c r="B9" s="54">
        <v>105.94</v>
      </c>
    </row>
    <row r="10" spans="1:2" ht="16">
      <c r="A10" s="43" t="s">
        <v>7</v>
      </c>
      <c r="B10" s="54">
        <v>-17422.1</v>
      </c>
    </row>
    <row r="11" spans="1:2" ht="16">
      <c r="A11" s="43" t="s">
        <v>8</v>
      </c>
      <c r="B11" s="54">
        <v>53910.23</v>
      </c>
    </row>
    <row r="12" spans="1:2" ht="16">
      <c r="A12" s="43" t="s">
        <v>9</v>
      </c>
      <c r="B12" s="54">
        <v>14816.93</v>
      </c>
    </row>
    <row r="13" spans="1:2" ht="16">
      <c r="A13" s="43" t="s">
        <v>10</v>
      </c>
      <c r="B13" s="54">
        <v>5337.03</v>
      </c>
    </row>
    <row r="14" spans="1:2" ht="16">
      <c r="A14" s="43" t="s">
        <v>11</v>
      </c>
      <c r="B14" s="54">
        <v>2458.93</v>
      </c>
    </row>
    <row r="15" spans="1:2" ht="16">
      <c r="A15" s="43" t="s">
        <v>12</v>
      </c>
      <c r="B15" s="54">
        <v>1103.87</v>
      </c>
    </row>
    <row r="16" spans="1:2" ht="16">
      <c r="A16" s="43" t="s">
        <v>13</v>
      </c>
      <c r="B16" s="54">
        <v>4297.82</v>
      </c>
    </row>
    <row r="17" spans="1:2" ht="16">
      <c r="A17" s="43" t="s">
        <v>14</v>
      </c>
      <c r="B17" s="54">
        <v>1059.59</v>
      </c>
    </row>
    <row r="18" spans="1:2" ht="16">
      <c r="A18" s="43" t="s">
        <v>15</v>
      </c>
      <c r="B18" s="54">
        <v>-995.0</v>
      </c>
    </row>
    <row r="19" spans="1:2" ht="16">
      <c r="A19" s="43" t="s">
        <v>16</v>
      </c>
      <c r="B19" s="54">
        <v>20287.81</v>
      </c>
    </row>
    <row r="20" spans="1:2" ht="16">
      <c r="A20" s="43" t="s">
        <v>17</v>
      </c>
      <c r="B20" s="54">
        <v>999828.75</v>
      </c>
    </row>
    <row r="21" spans="1:2" ht="16">
      <c r="A21" s="43" t="s">
        <v>18</v>
      </c>
      <c r="B21" s="54">
        <v>824876.54</v>
      </c>
    </row>
    <row r="22" spans="1:2" ht="16">
      <c r="A22" s="43" t="s">
        <v>19</v>
      </c>
      <c r="B22" s="54">
        <v>-657148.69</v>
      </c>
    </row>
    <row r="23" spans="1:2" ht="16">
      <c r="A23" s="43" t="s">
        <v>20</v>
      </c>
      <c r="B23" s="54">
        <v>994381.9</v>
      </c>
    </row>
    <row r="24" spans="1:2" ht="16">
      <c r="A24" s="43" t="s">
        <v>21</v>
      </c>
      <c r="B24" s="54">
        <v>1442.0</v>
      </c>
    </row>
    <row r="25" spans="1:2" ht="16">
      <c r="A25" s="44" t="s">
        <v>22</v>
      </c>
      <c r="B25" s="55">
        <f>B8+B9+B10+B11+B12+B13+B14+B15+B16+B17+B18+B19+B20+B21+B22+B23+B24</f>
        <v>2248341.5500000003</v>
      </c>
    </row>
    <row r="26" spans="1:1" ht="16">
      <c r="A26" s="42" t="s">
        <v>23</v>
      </c>
    </row>
    <row r="27" spans="1:2" ht="16">
      <c r="A27" s="43" t="s">
        <v>24</v>
      </c>
      <c r="B27" s="54">
        <v>6600.0</v>
      </c>
    </row>
    <row r="28" spans="1:2" ht="16">
      <c r="A28" s="43" t="s">
        <v>25</v>
      </c>
      <c r="B28" s="54">
        <v>-28309.04</v>
      </c>
    </row>
    <row r="29" spans="1:2" ht="16">
      <c r="A29" s="43" t="s">
        <v>26</v>
      </c>
      <c r="B29" s="54">
        <v>109218.75</v>
      </c>
    </row>
    <row r="30" spans="1:2" ht="16">
      <c r="A30" s="43" t="s">
        <v>27</v>
      </c>
      <c r="B30" s="54">
        <v>-3101.0</v>
      </c>
    </row>
    <row r="31" spans="1:2" ht="16">
      <c r="A31" s="43" t="s">
        <v>28</v>
      </c>
      <c r="B31" s="54">
        <v>-117300.0</v>
      </c>
    </row>
    <row r="32" spans="1:2" ht="16">
      <c r="A32" s="43" t="s">
        <v>29</v>
      </c>
      <c r="B32" s="54">
        <v>-20000.0</v>
      </c>
    </row>
    <row r="33" spans="1:2" ht="16">
      <c r="A33" s="43" t="s">
        <v>30</v>
      </c>
      <c r="B33" s="54">
        <v>-4485.5</v>
      </c>
    </row>
    <row r="34" spans="1:2" ht="16">
      <c r="A34" s="43" t="s">
        <v>31</v>
      </c>
      <c r="B34" s="54">
        <v>17500.0</v>
      </c>
    </row>
    <row r="35" spans="1:2" ht="16">
      <c r="A35" s="43" t="s">
        <v>32</v>
      </c>
      <c r="B35" s="54">
        <v>59450.87</v>
      </c>
    </row>
    <row r="36" spans="1:2" ht="16">
      <c r="A36" s="43" t="s">
        <v>33</v>
      </c>
      <c r="B36" s="54">
        <v>-207388.31</v>
      </c>
    </row>
    <row r="37" spans="1:2" ht="16">
      <c r="A37" s="45" t="s">
        <v>34</v>
      </c>
      <c r="B37" s="54">
        <v>500.0</v>
      </c>
    </row>
    <row r="38" spans="1:2" ht="16">
      <c r="A38" s="45" t="s">
        <v>35</v>
      </c>
      <c r="B38" s="54">
        <v>111764.17</v>
      </c>
    </row>
    <row r="39" spans="1:2" ht="16">
      <c r="A39" s="45" t="s">
        <v>36</v>
      </c>
      <c r="B39" s="56"/>
    </row>
    <row r="40" spans="1:2" ht="16">
      <c r="A40" s="46" t="s">
        <v>37</v>
      </c>
      <c r="B40" s="54">
        <v>26181.51</v>
      </c>
    </row>
    <row r="41" spans="1:2" ht="16">
      <c r="A41" s="46" t="s">
        <v>38</v>
      </c>
      <c r="B41" s="54">
        <v>25948.95</v>
      </c>
    </row>
    <row r="42" spans="1:2" ht="16">
      <c r="A42" s="47" t="s">
        <v>39</v>
      </c>
      <c r="B42" s="55">
        <f>B39+B40+B41</f>
        <v>52130.46</v>
      </c>
    </row>
    <row r="43" spans="1:2" ht="16">
      <c r="A43" s="45" t="s">
        <v>40</v>
      </c>
      <c r="B43" s="54">
        <v>2500.0</v>
      </c>
    </row>
    <row r="44" spans="1:2" ht="16">
      <c r="A44" s="45" t="s">
        <v>41</v>
      </c>
      <c r="B44" s="54">
        <v>4850.0</v>
      </c>
    </row>
    <row r="45" spans="1:2" ht="16">
      <c r="A45" s="45" t="s">
        <v>42</v>
      </c>
      <c r="B45" s="56"/>
    </row>
    <row r="46" spans="1:2" ht="16">
      <c r="A46" s="46" t="s">
        <v>43</v>
      </c>
      <c r="B46" s="54">
        <v>100553.69</v>
      </c>
    </row>
    <row r="47" spans="1:2" ht="16">
      <c r="A47" s="46" t="s">
        <v>44</v>
      </c>
      <c r="B47" s="54">
        <v>18175.56</v>
      </c>
    </row>
    <row r="48" spans="1:2" ht="16">
      <c r="A48" s="46" t="s">
        <v>45</v>
      </c>
      <c r="B48" s="54">
        <v>140506.29</v>
      </c>
    </row>
    <row r="49" spans="1:2" ht="16">
      <c r="A49" s="46" t="s">
        <v>46</v>
      </c>
      <c r="B49" s="54">
        <v>10226.9</v>
      </c>
    </row>
    <row r="50" spans="1:2" ht="16">
      <c r="A50" s="46" t="s">
        <v>47</v>
      </c>
      <c r="B50" s="54">
        <v>13002.24</v>
      </c>
    </row>
    <row r="51" spans="1:2" ht="16">
      <c r="A51" s="46" t="s">
        <v>48</v>
      </c>
      <c r="B51" s="54">
        <v>32095.95</v>
      </c>
    </row>
    <row r="52" spans="1:2" ht="16">
      <c r="A52" s="46" t="s">
        <v>49</v>
      </c>
      <c r="B52" s="54">
        <v>12295.09</v>
      </c>
    </row>
    <row r="53" spans="1:2" ht="16">
      <c r="A53" s="47" t="s">
        <v>50</v>
      </c>
      <c r="B53" s="55">
        <f>B45+B46+B47+B48+B49+B50+B51+B52</f>
        <v>326855.72000000003</v>
      </c>
    </row>
    <row r="54" spans="1:2" ht="16">
      <c r="A54" s="45" t="s">
        <v>51</v>
      </c>
      <c r="B54" s="56"/>
    </row>
    <row r="55" spans="1:2" ht="16">
      <c r="A55" s="46" t="s">
        <v>52</v>
      </c>
      <c r="B55" s="54">
        <v>17833.24</v>
      </c>
    </row>
    <row r="56" spans="1:2" ht="16">
      <c r="A56" s="46" t="s">
        <v>53</v>
      </c>
      <c r="B56" s="54">
        <v>25000.0</v>
      </c>
    </row>
    <row r="57" spans="1:2" ht="16">
      <c r="A57" s="46" t="s">
        <v>54</v>
      </c>
      <c r="B57" s="54">
        <v>-17400.0</v>
      </c>
    </row>
    <row r="58" spans="1:2" ht="16">
      <c r="A58" s="46" t="s">
        <v>55</v>
      </c>
      <c r="B58" s="54">
        <v>65446.55</v>
      </c>
    </row>
    <row r="59" spans="1:2" ht="16">
      <c r="A59" s="46" t="s">
        <v>56</v>
      </c>
      <c r="B59" s="54">
        <v>443735.81</v>
      </c>
    </row>
    <row r="60" spans="1:2" ht="16">
      <c r="A60" s="46" t="s">
        <v>57</v>
      </c>
      <c r="B60" s="54">
        <v>-1620000.0</v>
      </c>
    </row>
    <row r="61" spans="1:2" ht="16">
      <c r="A61" s="46" t="s">
        <v>58</v>
      </c>
      <c r="B61" s="54">
        <v>183000.0</v>
      </c>
    </row>
    <row r="62" spans="1:2" ht="16">
      <c r="A62" s="46" t="s">
        <v>59</v>
      </c>
      <c r="B62" s="54">
        <v>-258500.0</v>
      </c>
    </row>
    <row r="63" spans="1:2" ht="16">
      <c r="A63" s="46" t="s">
        <v>60</v>
      </c>
      <c r="B63" s="54">
        <v>25000.0</v>
      </c>
    </row>
    <row r="64" spans="1:2" ht="16">
      <c r="A64" s="46" t="s">
        <v>61</v>
      </c>
      <c r="B64" s="54">
        <v>2868.02</v>
      </c>
    </row>
    <row r="65" spans="1:2" ht="16">
      <c r="A65" s="46" t="s">
        <v>62</v>
      </c>
      <c r="B65" s="54">
        <v>387294.89</v>
      </c>
    </row>
    <row r="66" spans="1:2" ht="16">
      <c r="A66" s="46" t="s">
        <v>63</v>
      </c>
      <c r="B66" s="54">
        <v>-157827.25</v>
      </c>
    </row>
    <row r="67" spans="1:2" ht="16">
      <c r="A67" s="46" t="s">
        <v>64</v>
      </c>
      <c r="B67" s="54">
        <v>1640.28</v>
      </c>
    </row>
    <row r="68" spans="1:2" ht="16">
      <c r="A68" s="46" t="s">
        <v>65</v>
      </c>
      <c r="B68" s="54">
        <v>1170.18</v>
      </c>
    </row>
    <row r="69" spans="1:2" ht="16">
      <c r="A69" s="46" t="s">
        <v>66</v>
      </c>
      <c r="B69" s="54">
        <v>3389.96</v>
      </c>
    </row>
    <row r="70" spans="1:2" ht="16">
      <c r="A70" s="46" t="s">
        <v>67</v>
      </c>
      <c r="B70" s="54">
        <v>2030.22</v>
      </c>
    </row>
    <row r="71" spans="1:2" ht="16">
      <c r="A71" s="46" t="s">
        <v>68</v>
      </c>
      <c r="B71" s="54">
        <v>-382513.77</v>
      </c>
    </row>
    <row r="72" spans="1:2" ht="16">
      <c r="A72" s="46" t="s">
        <v>69</v>
      </c>
      <c r="B72" s="54">
        <v>5616.91</v>
      </c>
    </row>
    <row r="73" spans="1:2" ht="16">
      <c r="A73" s="46" t="s">
        <v>70</v>
      </c>
      <c r="B73" s="54">
        <v>624.51</v>
      </c>
    </row>
    <row r="74" spans="1:2" ht="16">
      <c r="A74" s="46" t="s">
        <v>71</v>
      </c>
      <c r="B74" s="54">
        <v>848.25</v>
      </c>
    </row>
    <row r="75" spans="1:2" ht="16">
      <c r="A75" s="46" t="s">
        <v>72</v>
      </c>
      <c r="B75" s="54">
        <v>20887.8</v>
      </c>
    </row>
    <row r="76" spans="1:2" ht="16">
      <c r="A76" s="46" t="s">
        <v>73</v>
      </c>
      <c r="B76" s="54">
        <v>44823.07</v>
      </c>
    </row>
    <row r="77" spans="1:2" ht="16">
      <c r="A77" s="46" t="s">
        <v>74</v>
      </c>
      <c r="B77" s="54">
        <v>1398.39</v>
      </c>
    </row>
    <row r="78" spans="1:2" ht="16">
      <c r="A78" s="46" t="s">
        <v>75</v>
      </c>
      <c r="B78" s="54">
        <v>168081.17</v>
      </c>
    </row>
    <row r="79" spans="1:2" ht="16">
      <c r="A79" s="47" t="s">
        <v>76</v>
      </c>
      <c r="B79" s="55">
        <f>B54+B55+B56+B57+B58+B59+B60+B61+B62+B63+B64+B65+B66+B67+B68+B69+B70+B71+B72+B73+B74+B75+B76+B77+B78</f>
        <v>-1035551.7699999999</v>
      </c>
    </row>
    <row r="80" spans="1:2" ht="16">
      <c r="A80" s="45" t="s">
        <v>77</v>
      </c>
      <c r="B80" s="54">
        <v>50000.0</v>
      </c>
    </row>
    <row r="81" spans="1:2" ht="16">
      <c r="A81" s="48" t="s">
        <v>78</v>
      </c>
      <c r="B81" s="55">
        <f>B36+B37+B38+B42+B43+B44+B53+B79+B80</f>
        <v>-694339.7299999999</v>
      </c>
    </row>
    <row r="82" spans="1:2" ht="16">
      <c r="A82" s="43" t="s">
        <v>79</v>
      </c>
      <c r="B82" s="54">
        <v>-314000.0</v>
      </c>
    </row>
    <row r="83" spans="1:2" ht="16">
      <c r="A83" s="43" t="s">
        <v>80</v>
      </c>
      <c r="B83" s="54">
        <v>44091.95</v>
      </c>
    </row>
    <row r="84" spans="1:2" ht="16">
      <c r="A84" s="45" t="s">
        <v>81</v>
      </c>
      <c r="B84" s="54">
        <v>66473.0</v>
      </c>
    </row>
    <row r="85" spans="1:2" ht="16">
      <c r="A85" s="45" t="s">
        <v>82</v>
      </c>
      <c r="B85" s="54">
        <v>26390.0</v>
      </c>
    </row>
    <row r="86" spans="1:2" ht="16">
      <c r="A86" s="45" t="s">
        <v>83</v>
      </c>
      <c r="B86" s="54">
        <v>141354.0</v>
      </c>
    </row>
    <row r="87" spans="1:2" ht="16">
      <c r="A87" s="45" t="s">
        <v>84</v>
      </c>
      <c r="B87" s="54">
        <v>25213.0</v>
      </c>
    </row>
    <row r="88" spans="1:2" ht="16">
      <c r="A88" s="48" t="s">
        <v>85</v>
      </c>
      <c r="B88" s="55">
        <f>B83+B84+B85+B86+B87</f>
        <v>303521.95</v>
      </c>
    </row>
    <row r="89" spans="1:2" ht="16">
      <c r="A89" s="43" t="s">
        <v>86</v>
      </c>
      <c r="B89" s="54">
        <v>45000.0</v>
      </c>
    </row>
    <row r="90" spans="1:2" ht="16">
      <c r="A90" s="43" t="s">
        <v>87</v>
      </c>
      <c r="B90" s="54">
        <v>60500.0</v>
      </c>
    </row>
    <row r="91" spans="1:2" ht="16">
      <c r="A91" s="43" t="s">
        <v>88</v>
      </c>
      <c r="B91" s="54">
        <v>25000.0</v>
      </c>
    </row>
    <row r="92" spans="1:2" ht="16">
      <c r="A92" s="43" t="s">
        <v>89</v>
      </c>
      <c r="B92" s="54">
        <v>176.09</v>
      </c>
    </row>
    <row r="93" spans="1:2" ht="16">
      <c r="A93" s="43" t="s">
        <v>90</v>
      </c>
      <c r="B93" s="54">
        <v>174719.05</v>
      </c>
    </row>
    <row r="94" spans="1:2" ht="16">
      <c r="A94" s="44" t="s">
        <v>91</v>
      </c>
      <c r="B94" s="55">
        <f>B26+B27+B28+B29+B30+B31+B32+B33+B34+B35+B81+B82+B88+B89+B90+B91+B92+B93</f>
        <v>-379848.56</v>
      </c>
    </row>
    <row r="95" spans="1:2" ht="16">
      <c r="A95" s="49" t="s">
        <v>92</v>
      </c>
      <c r="B95" s="55">
        <f>B7+B25+B94</f>
        <v>1868492.9900000002</v>
      </c>
    </row>
    <row r="96" spans="1:1" ht="16">
      <c r="A96" s="41" t="s">
        <v>93</v>
      </c>
    </row>
    <row r="97" spans="1:2" ht="16">
      <c r="A97" s="42" t="s">
        <v>94</v>
      </c>
      <c r="B97" s="54">
        <v>5000.0</v>
      </c>
    </row>
    <row r="98" spans="1:2" ht="16">
      <c r="A98" s="42" t="s">
        <v>95</v>
      </c>
      <c r="B98" s="54">
        <v>9476.1</v>
      </c>
    </row>
    <row r="99" spans="1:2" ht="16">
      <c r="A99" s="42" t="s">
        <v>96</v>
      </c>
      <c r="B99" s="54">
        <v>157305.64</v>
      </c>
    </row>
    <row r="100" spans="1:2" ht="16">
      <c r="A100" s="42" t="s">
        <v>97</v>
      </c>
      <c r="B100" s="54">
        <v>30107.04</v>
      </c>
    </row>
    <row r="101" spans="1:2" ht="16">
      <c r="A101" s="42" t="s">
        <v>98</v>
      </c>
      <c r="B101" s="56"/>
    </row>
    <row r="102" spans="1:2" ht="16">
      <c r="A102" s="43" t="s">
        <v>99</v>
      </c>
      <c r="B102" s="54">
        <v>0</v>
      </c>
    </row>
    <row r="103" spans="1:2" ht="16">
      <c r="A103" s="45" t="s">
        <v>100</v>
      </c>
      <c r="B103" s="54">
        <v>233750.0</v>
      </c>
    </row>
    <row r="104" spans="1:2" ht="16">
      <c r="A104" s="46" t="s">
        <v>101</v>
      </c>
      <c r="B104" s="54">
        <v>-76500.0</v>
      </c>
    </row>
    <row r="105" spans="1:2" ht="16">
      <c r="A105" s="47" t="s">
        <v>102</v>
      </c>
      <c r="B105" s="55">
        <f>B103+B104</f>
        <v>157250.0</v>
      </c>
    </row>
    <row r="106" spans="1:2" ht="16">
      <c r="A106" s="45" t="s">
        <v>103</v>
      </c>
      <c r="B106" s="54">
        <v>41250.0</v>
      </c>
    </row>
    <row r="107" spans="1:2" ht="16">
      <c r="A107" s="48" t="s">
        <v>104</v>
      </c>
      <c r="B107" s="55">
        <f>B102+B105+B106</f>
        <v>198500.0</v>
      </c>
    </row>
    <row r="108" spans="1:2" ht="16">
      <c r="A108" s="43" t="s">
        <v>105</v>
      </c>
      <c r="B108" s="54">
        <v>65000.0</v>
      </c>
    </row>
    <row r="109" spans="1:2" ht="16">
      <c r="A109" s="45" t="s">
        <v>106</v>
      </c>
      <c r="B109" s="56"/>
    </row>
    <row r="110" spans="1:2" ht="16">
      <c r="A110" s="46" t="s">
        <v>107</v>
      </c>
      <c r="B110" s="54">
        <v>256808.68</v>
      </c>
    </row>
    <row r="111" spans="1:2" ht="16">
      <c r="A111" s="47" t="s">
        <v>108</v>
      </c>
      <c r="B111" s="55">
        <f>B109+B110</f>
        <v>256808.68</v>
      </c>
    </row>
    <row r="112" spans="1:2" ht="16">
      <c r="A112" s="48" t="s">
        <v>109</v>
      </c>
      <c r="B112" s="55">
        <f>B108+B111</f>
        <v>321808.68</v>
      </c>
    </row>
    <row r="113" spans="1:2" ht="16">
      <c r="A113" s="43" t="s">
        <v>110</v>
      </c>
      <c r="B113" s="54">
        <v>-168053.71</v>
      </c>
    </row>
    <row r="114" spans="1:2" ht="16">
      <c r="A114" s="45" t="s">
        <v>111</v>
      </c>
      <c r="B114" s="54">
        <v>193130.0</v>
      </c>
    </row>
    <row r="115" spans="1:2" ht="16">
      <c r="A115" s="45" t="s">
        <v>112</v>
      </c>
      <c r="B115" s="54">
        <v>23870.0</v>
      </c>
    </row>
    <row r="116" spans="1:2" ht="16">
      <c r="A116" s="48" t="s">
        <v>113</v>
      </c>
      <c r="B116" s="55">
        <f>B113+B114+B115</f>
        <v>48946.29000000001</v>
      </c>
    </row>
    <row r="117" spans="1:2" ht="16">
      <c r="A117" s="43" t="s">
        <v>114</v>
      </c>
      <c r="B117" s="56"/>
    </row>
    <row r="118" spans="1:2" ht="16">
      <c r="A118" s="45" t="s">
        <v>115</v>
      </c>
      <c r="B118" s="54">
        <v>66393.0</v>
      </c>
    </row>
    <row r="119" spans="1:2" ht="16">
      <c r="A119" s="46" t="s">
        <v>116</v>
      </c>
      <c r="B119" s="54">
        <v>-1911.0</v>
      </c>
    </row>
    <row r="120" spans="1:2" ht="16">
      <c r="A120" s="47" t="s">
        <v>117</v>
      </c>
      <c r="B120" s="55">
        <f>B118+B119</f>
        <v>64482.0</v>
      </c>
    </row>
    <row r="121" spans="1:2" ht="16">
      <c r="A121" s="45" t="s">
        <v>118</v>
      </c>
      <c r="B121" s="54">
        <v>11716.0</v>
      </c>
    </row>
    <row r="122" spans="1:2" ht="16">
      <c r="A122" s="48" t="s">
        <v>119</v>
      </c>
      <c r="B122" s="55">
        <f>B117+B120+B121</f>
        <v>76198.0</v>
      </c>
    </row>
    <row r="123" spans="1:2" ht="16">
      <c r="A123" s="43" t="s">
        <v>120</v>
      </c>
      <c r="B123" s="54">
        <v>350000.0</v>
      </c>
    </row>
    <row r="124" spans="1:2" ht="16">
      <c r="A124" s="45" t="s">
        <v>121</v>
      </c>
      <c r="B124" s="54">
        <v>-71406.0</v>
      </c>
    </row>
    <row r="125" spans="1:2" ht="16">
      <c r="A125" s="45" t="s">
        <v>122</v>
      </c>
      <c r="B125" s="56"/>
    </row>
    <row r="126" spans="1:2" ht="16">
      <c r="A126" s="46" t="s">
        <v>123</v>
      </c>
      <c r="B126" s="54">
        <v>4988.0</v>
      </c>
    </row>
    <row r="127" spans="1:2" ht="16">
      <c r="A127" s="47" t="s">
        <v>124</v>
      </c>
      <c r="B127" s="55">
        <f>B125+B126</f>
        <v>4988.0</v>
      </c>
    </row>
    <row r="128" spans="1:2" ht="16">
      <c r="A128" s="48" t="s">
        <v>125</v>
      </c>
      <c r="B128" s="55">
        <f>B123+B124+B127</f>
        <v>283582.0</v>
      </c>
    </row>
    <row r="129" spans="1:2" ht="16">
      <c r="A129" s="43" t="s">
        <v>126</v>
      </c>
      <c r="B129" s="54">
        <v>347633.0</v>
      </c>
    </row>
    <row r="130" spans="1:2" ht="16">
      <c r="A130" s="45" t="s">
        <v>127</v>
      </c>
      <c r="B130" s="54">
        <v>-91135.0</v>
      </c>
    </row>
    <row r="131" spans="1:2" ht="16">
      <c r="A131" s="48" t="s">
        <v>128</v>
      </c>
      <c r="B131" s="55">
        <f>B129+B130</f>
        <v>256498.0</v>
      </c>
    </row>
    <row r="132" spans="1:2" ht="16">
      <c r="A132" s="43" t="s">
        <v>129</v>
      </c>
      <c r="B132" s="54">
        <v>337335.0</v>
      </c>
    </row>
    <row r="133" spans="1:2" ht="16">
      <c r="A133" s="45" t="s">
        <v>130</v>
      </c>
      <c r="B133" s="54">
        <v>-5767.0</v>
      </c>
    </row>
    <row r="134" spans="1:2" ht="16">
      <c r="A134" s="48" t="s">
        <v>131</v>
      </c>
      <c r="B134" s="55">
        <f>B132+B133</f>
        <v>331568.0</v>
      </c>
    </row>
    <row r="135" spans="1:2" ht="16">
      <c r="A135" s="43" t="s">
        <v>132</v>
      </c>
      <c r="B135" s="54">
        <v>300367.0</v>
      </c>
    </row>
    <row r="136" spans="1:2" ht="16">
      <c r="A136" s="45" t="s">
        <v>133</v>
      </c>
      <c r="B136" s="54">
        <v>-22464.0</v>
      </c>
    </row>
    <row r="137" spans="1:2" ht="16">
      <c r="A137" s="48" t="s">
        <v>134</v>
      </c>
      <c r="B137" s="55">
        <f>B135+B136</f>
        <v>277903.0</v>
      </c>
    </row>
    <row r="138" spans="1:2" ht="16">
      <c r="A138" s="43" t="s">
        <v>135</v>
      </c>
      <c r="B138" s="54">
        <v>431187.0</v>
      </c>
    </row>
    <row r="139" spans="1:2" ht="16">
      <c r="A139" s="45" t="s">
        <v>136</v>
      </c>
      <c r="B139" s="56"/>
    </row>
    <row r="140" spans="1:2" ht="16">
      <c r="A140" s="46" t="s">
        <v>137</v>
      </c>
      <c r="B140" s="54">
        <v>5125.0</v>
      </c>
    </row>
    <row r="141" spans="1:2" ht="16">
      <c r="A141" s="47" t="s">
        <v>138</v>
      </c>
      <c r="B141" s="55">
        <f>B139+B140</f>
        <v>5125.0</v>
      </c>
    </row>
    <row r="142" spans="1:2" ht="16">
      <c r="A142" s="45" t="s">
        <v>139</v>
      </c>
      <c r="B142" s="54">
        <v>7324.0</v>
      </c>
    </row>
    <row r="143" spans="1:2" ht="16">
      <c r="A143" s="46" t="s">
        <v>140</v>
      </c>
      <c r="B143" s="54">
        <v>-2379.0</v>
      </c>
    </row>
    <row r="144" spans="1:2" ht="16">
      <c r="A144" s="47" t="s">
        <v>141</v>
      </c>
      <c r="B144" s="55">
        <f>B142+B143</f>
        <v>4945.0</v>
      </c>
    </row>
    <row r="145" spans="1:2" ht="16">
      <c r="A145" s="45" t="s">
        <v>142</v>
      </c>
      <c r="B145" s="54">
        <v>-121972.0</v>
      </c>
    </row>
    <row r="146" spans="1:2" ht="16">
      <c r="A146" s="48" t="s">
        <v>143</v>
      </c>
      <c r="B146" s="55">
        <f>B138+B141+B144+B145</f>
        <v>319285.0</v>
      </c>
    </row>
    <row r="147" spans="1:2" ht="16">
      <c r="A147" s="43" t="s">
        <v>144</v>
      </c>
      <c r="B147" s="54">
        <v>346875.0</v>
      </c>
    </row>
    <row r="148" spans="1:2" ht="16">
      <c r="A148" s="45" t="s">
        <v>145</v>
      </c>
      <c r="B148" s="54">
        <v>-17418.0</v>
      </c>
    </row>
    <row r="149" spans="1:2" ht="16">
      <c r="A149" s="48" t="s">
        <v>146</v>
      </c>
      <c r="B149" s="55">
        <f>B147+B148</f>
        <v>329457.0</v>
      </c>
    </row>
    <row r="150" spans="1:2" ht="16">
      <c r="A150" s="44" t="s">
        <v>147</v>
      </c>
      <c r="B150" s="55">
        <f>B101+B107+B112+B116+B122+B128+B131+B134+B137+B146+B149</f>
        <v>2443745.9699999997</v>
      </c>
    </row>
    <row r="151" spans="1:2" ht="16">
      <c r="A151" s="42" t="s">
        <v>148</v>
      </c>
      <c r="B151" s="56"/>
    </row>
    <row r="152" spans="1:2" ht="16">
      <c r="A152" s="43" t="s">
        <v>149</v>
      </c>
      <c r="B152" s="54">
        <v>0</v>
      </c>
    </row>
    <row r="153" spans="1:2" ht="16">
      <c r="A153" s="43" t="s">
        <v>150</v>
      </c>
      <c r="B153" s="54">
        <v>7354.0</v>
      </c>
    </row>
    <row r="154" spans="1:2" ht="16">
      <c r="A154" s="43" t="s">
        <v>151</v>
      </c>
      <c r="B154" s="54">
        <v>81621.58</v>
      </c>
    </row>
    <row r="155" spans="1:2" ht="16">
      <c r="A155" s="43" t="s">
        <v>152</v>
      </c>
      <c r="B155" s="54">
        <v>171792.0</v>
      </c>
    </row>
    <row r="156" spans="1:2" ht="16">
      <c r="A156" s="43" t="s">
        <v>153</v>
      </c>
      <c r="B156" s="54">
        <v>17447.0</v>
      </c>
    </row>
    <row r="157" spans="1:2" ht="16">
      <c r="A157" s="43" t="s">
        <v>154</v>
      </c>
      <c r="B157" s="54">
        <v>9939.0</v>
      </c>
    </row>
    <row r="158" spans="1:2" ht="16">
      <c r="A158" s="44" t="s">
        <v>155</v>
      </c>
      <c r="B158" s="55">
        <f>B151+B152+B153+B154+B155+B156+B157</f>
        <v>288153.58</v>
      </c>
    </row>
    <row r="159" spans="1:2" ht="16">
      <c r="A159" s="49" t="s">
        <v>156</v>
      </c>
      <c r="B159" s="55">
        <f>B96+B97+B98+B99+B100+B150+B158</f>
        <v>2933788.33</v>
      </c>
    </row>
    <row r="160" spans="1:1" ht="16">
      <c r="A160" s="41" t="s">
        <v>157</v>
      </c>
    </row>
    <row r="161" spans="1:2" ht="16">
      <c r="A161" s="42" t="s">
        <v>158</v>
      </c>
      <c r="B161" s="54">
        <v>151000.0</v>
      </c>
    </row>
    <row r="162" spans="1:2" ht="16">
      <c r="A162" s="43" t="s">
        <v>159</v>
      </c>
      <c r="B162" s="54">
        <v>-28625.76</v>
      </c>
    </row>
    <row r="163" spans="1:2" ht="16">
      <c r="A163" s="44" t="s">
        <v>160</v>
      </c>
      <c r="B163" s="55">
        <f>B161+B162</f>
        <v>122374.24</v>
      </c>
    </row>
    <row r="164" spans="1:2" ht="16">
      <c r="A164" s="42" t="s">
        <v>157</v>
      </c>
      <c r="B164" s="56"/>
    </row>
    <row r="165" spans="1:2" ht="16">
      <c r="A165" s="43" t="s">
        <v>161</v>
      </c>
      <c r="B165" s="54">
        <v>20000.0</v>
      </c>
    </row>
    <row r="166" spans="1:2" ht="16">
      <c r="A166" s="43" t="s">
        <v>162</v>
      </c>
      <c r="B166" s="54">
        <v>6000.0</v>
      </c>
    </row>
    <row r="167" spans="1:2" ht="16">
      <c r="A167" s="43" t="s">
        <v>163</v>
      </c>
      <c r="B167" s="54">
        <v>0</v>
      </c>
    </row>
    <row r="168" spans="1:2" ht="16">
      <c r="A168" s="43" t="s">
        <v>164</v>
      </c>
      <c r="B168" s="54">
        <v>8900.66</v>
      </c>
    </row>
    <row r="169" spans="1:2" ht="16">
      <c r="A169" s="44" t="s">
        <v>165</v>
      </c>
      <c r="B169" s="55">
        <f>B164+B165+B166+B167+B168</f>
        <v>34900.66</v>
      </c>
    </row>
    <row r="170" spans="1:2" ht="16">
      <c r="A170" s="49" t="s">
        <v>165</v>
      </c>
      <c r="B170" s="55">
        <f>B160+B163+B169</f>
        <v>157274.90000000002</v>
      </c>
    </row>
    <row r="171" spans="1:2" ht="16">
      <c r="A171" s="50" t="s">
        <v>166</v>
      </c>
      <c r="B171" s="55">
        <f>B95+B159+B170</f>
        <v>4959556.220000001</v>
      </c>
    </row>
    <row r="172" spans="1:1" ht="16">
      <c r="A172" s="40" t="s">
        <v>167</v>
      </c>
    </row>
    <row r="173" spans="1:1" ht="16">
      <c r="A173" s="41" t="s">
        <v>168</v>
      </c>
    </row>
    <row r="174" spans="1:1" ht="16">
      <c r="A174" s="42" t="s">
        <v>169</v>
      </c>
    </row>
    <row r="175" spans="1:1" ht="16">
      <c r="A175" s="43" t="s">
        <v>170</v>
      </c>
    </row>
    <row r="176" spans="1:2" ht="16">
      <c r="A176" s="45" t="s">
        <v>171</v>
      </c>
      <c r="B176" s="54">
        <v>-419866.17</v>
      </c>
    </row>
    <row r="177" spans="1:2" ht="16">
      <c r="A177" s="45" t="s">
        <v>172</v>
      </c>
      <c r="B177" s="54">
        <v>7419.46</v>
      </c>
    </row>
    <row r="178" spans="1:2" ht="16">
      <c r="A178" s="45" t="s">
        <v>173</v>
      </c>
      <c r="B178" s="54">
        <v>-885.2</v>
      </c>
    </row>
    <row r="179" spans="1:2" ht="16">
      <c r="A179" s="45" t="s">
        <v>174</v>
      </c>
      <c r="B179" s="54">
        <v>21540.14</v>
      </c>
    </row>
    <row r="180" spans="1:2" ht="16">
      <c r="A180" s="45" t="s">
        <v>175</v>
      </c>
      <c r="B180" s="54">
        <v>0</v>
      </c>
    </row>
    <row r="181" spans="1:2" ht="16">
      <c r="A181" s="48" t="s">
        <v>176</v>
      </c>
      <c r="B181" s="55">
        <f>B175+B176+B177+B178+B179+B180</f>
        <v>-391791.76999999996</v>
      </c>
    </row>
    <row r="182" spans="1:2" ht="16">
      <c r="A182" s="44" t="s">
        <v>177</v>
      </c>
      <c r="B182" s="55">
        <f>B174+B181</f>
        <v>-391791.76999999996</v>
      </c>
    </row>
    <row r="183" spans="1:1" ht="16">
      <c r="A183" s="42" t="s">
        <v>178</v>
      </c>
    </row>
    <row r="184" spans="1:2" ht="16">
      <c r="A184" s="43" t="s">
        <v>179</v>
      </c>
      <c r="B184" s="54">
        <v>132170.0</v>
      </c>
    </row>
    <row r="185" spans="1:2" ht="16">
      <c r="A185" s="43" t="s">
        <v>180</v>
      </c>
      <c r="B185" s="54">
        <v>37301.53</v>
      </c>
    </row>
    <row r="186" spans="1:2" ht="16">
      <c r="A186" s="43" t="s">
        <v>181</v>
      </c>
      <c r="B186" s="54">
        <v>-510498.37</v>
      </c>
    </row>
    <row r="187" spans="1:2" ht="16">
      <c r="A187" s="43" t="s">
        <v>182</v>
      </c>
      <c r="B187" s="54">
        <v>-133861.5</v>
      </c>
    </row>
    <row r="188" spans="1:2" ht="16">
      <c r="A188" s="44" t="s">
        <v>183</v>
      </c>
      <c r="B188" s="55">
        <f>B183+B184+B185+B186+B187</f>
        <v>-474888.33999999997</v>
      </c>
    </row>
    <row r="189" spans="1:2" ht="16">
      <c r="A189" s="49" t="s">
        <v>184</v>
      </c>
      <c r="B189" s="55">
        <f>B173+B182+B188</f>
        <v>-866680.1099999999</v>
      </c>
    </row>
    <row r="190" spans="1:1" ht="16">
      <c r="A190" s="41" t="s">
        <v>185</v>
      </c>
    </row>
    <row r="191" spans="1:2" ht="16">
      <c r="A191" s="42" t="s">
        <v>186</v>
      </c>
      <c r="B191" s="54">
        <v>210000.0</v>
      </c>
    </row>
    <row r="192" spans="1:2" ht="16">
      <c r="A192" s="42" t="s">
        <v>187</v>
      </c>
      <c r="B192" s="54">
        <v>1448214.72</v>
      </c>
    </row>
    <row r="193" spans="1:2" ht="16">
      <c r="A193" s="42" t="s">
        <v>188</v>
      </c>
      <c r="B193" s="54">
        <v>4353857.91</v>
      </c>
    </row>
    <row r="194" spans="1:2" ht="16">
      <c r="A194" s="42" t="s">
        <v>189</v>
      </c>
      <c r="B194" s="54">
        <v>-283078.29000000464</v>
      </c>
    </row>
    <row r="195" spans="1:2" ht="16">
      <c r="A195" s="42" t="s">
        <v>190</v>
      </c>
      <c r="B195" s="54">
        <v>97241.98999999977</v>
      </c>
    </row>
    <row r="196" spans="1:2" ht="16">
      <c r="A196" s="49" t="s">
        <v>191</v>
      </c>
      <c r="B196" s="55">
        <f>B190+B191+B192+B193+B194+B195</f>
        <v>5826236.329999995</v>
      </c>
    </row>
    <row r="197" spans="1:2" ht="16">
      <c r="A197" s="50" t="s">
        <v>192</v>
      </c>
      <c r="B197" s="55">
        <f>B189+B196</f>
        <v>4959556.219999995</v>
      </c>
    </row>
    <row r="201" spans="1:1" ht="16">
      <c r="A201" s="58" t="s">
        <v>195</v>
      </c>
    </row>
  </sheetData>
  <mergeCells count="4">
    <mergeCell ref="A1:B1"/>
    <mergeCell ref="A2:B2"/>
    <mergeCell ref="A3:B3"/>
    <mergeCell ref="A201:B20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