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Trial Balance" r:id="rId3" sheetId="1"/>
  </sheets>
</workbook>
</file>

<file path=xl/sharedStrings.xml><?xml version="1.0" encoding="utf-8"?>
<sst xmlns="http://schemas.openxmlformats.org/spreadsheetml/2006/main" count="201" uniqueCount="201">
  <si>
    <t>Debit</t>
  </si>
  <si>
    <t>Credit</t>
  </si>
  <si>
    <t>Bank of America - 1771</t>
  </si>
  <si>
    <t>Bank of America - 5622</t>
  </si>
  <si>
    <t>Bank of America - 7648</t>
  </si>
  <si>
    <t>Bank of America - 9662</t>
  </si>
  <si>
    <t>Bank of America - HSA</t>
  </si>
  <si>
    <t>Bank of America CD - 2737</t>
  </si>
  <si>
    <t>Bank of America CD - 9363</t>
  </si>
  <si>
    <t>Bank of America CD - 9871</t>
  </si>
  <si>
    <t>Bank of America MMKT - 6308</t>
  </si>
  <si>
    <t>BOA LJMO Media - 9129</t>
  </si>
  <si>
    <t>ML - Edge</t>
  </si>
  <si>
    <t>ML - Holdings #9539</t>
  </si>
  <si>
    <t>ML - IRA #9538</t>
  </si>
  <si>
    <t>ML - LMA #7950</t>
  </si>
  <si>
    <t>ML - Managed #8167</t>
  </si>
  <si>
    <t>Venmo</t>
  </si>
  <si>
    <t>Due To/From Blackfire Ventures</t>
  </si>
  <si>
    <t>Due To/From IHI</t>
  </si>
  <si>
    <t>Due to/from LJMO</t>
  </si>
  <si>
    <t>Due to/from LJMO - 5330</t>
  </si>
  <si>
    <t>Due to/from LJMO 1480</t>
  </si>
  <si>
    <t>Due To/From Stanislav</t>
  </si>
  <si>
    <t>Due To/From Takenbake</t>
  </si>
  <si>
    <t>E-Trade</t>
  </si>
  <si>
    <t>Inv Activity Clearing Account</t>
  </si>
  <si>
    <t>Investments</t>
  </si>
  <si>
    <t>Investments:Blockfolio</t>
  </si>
  <si>
    <t>Investments:Coinbase Investment</t>
  </si>
  <si>
    <t>Investments:Con. Promissory Note:Dronesmith Technologies</t>
  </si>
  <si>
    <t>Investments:Con. Promissory Note:TripCommon</t>
  </si>
  <si>
    <t>Investments:Lending Club</t>
  </si>
  <si>
    <t>Investments:Prime Trust</t>
  </si>
  <si>
    <t>Investments:Retirement:Caesar's Ent Corp 401(K)</t>
  </si>
  <si>
    <t>Investments:Retirement:Edward Jones - 97731</t>
  </si>
  <si>
    <t>Investments:Retirement:Edward Jones - 98231</t>
  </si>
  <si>
    <t>Investments:Retirement:Fidelity - 0017</t>
  </si>
  <si>
    <t>Investments:Retirement:Fidelity - 9408</t>
  </si>
  <si>
    <t>Investments:Retirement:LVSC 401(K)</t>
  </si>
  <si>
    <t>Investments:Retirement:TIAA-CREF - 9272</t>
  </si>
  <si>
    <t>Investments:Securities:1510 Woodburn, LLC</t>
  </si>
  <si>
    <t>Investments:Securities:Aware Systems, LLC</t>
  </si>
  <si>
    <t>Investments:Securities:Bell Street Burritos, LLC</t>
  </si>
  <si>
    <t>Investments:Securities:Betterment</t>
  </si>
  <si>
    <t>Investments:Securities:Blackrock Funds</t>
  </si>
  <si>
    <t>Investments:Securities:BRK 7950</t>
  </si>
  <si>
    <t>Investments:Securities:BRK 9539</t>
  </si>
  <si>
    <t>Investments:Securities:CMA Edge 4H03</t>
  </si>
  <si>
    <t>Investments:Securities:CTW Software Investment, LLC</t>
  </si>
  <si>
    <t>Investments:Securities:Edward Jones</t>
  </si>
  <si>
    <t>Investments:Securities:Fidelity - 0496</t>
  </si>
  <si>
    <t>Investments:Securities:Fidelity - 4403</t>
  </si>
  <si>
    <t>Investments:Securities:Fidelity Investments</t>
  </si>
  <si>
    <t>Investments:Securities:Global X</t>
  </si>
  <si>
    <t>Investments:Securities:Goldman Sachs</t>
  </si>
  <si>
    <t>Investments:Securities:Lord, Abbett and Co.</t>
  </si>
  <si>
    <t>Investments:Securities:Merrill Edge - 58Z86</t>
  </si>
  <si>
    <t>Investments:Securities:Motif</t>
  </si>
  <si>
    <t>Investments:Securities:NYLI Securities</t>
  </si>
  <si>
    <t>Investments:Securities:Pacer</t>
  </si>
  <si>
    <t>Investments:Securities:SPDR</t>
  </si>
  <si>
    <t>Investments:Securities:Transamerica Securities</t>
  </si>
  <si>
    <t>Investments:Securities:Vaneck</t>
  </si>
  <si>
    <t>Investments:Securities:Vanguard</t>
  </si>
  <si>
    <t>Investments:TakeNBake</t>
  </si>
  <si>
    <t>Les CMA - 9242</t>
  </si>
  <si>
    <t>Life Insurance</t>
  </si>
  <si>
    <t>Life Insurance:Northwestern - 1695</t>
  </si>
  <si>
    <t>Life Insurance:Northwestern - 8249</t>
  </si>
  <si>
    <t>Life Insurance:Northwestern - 9051</t>
  </si>
  <si>
    <t>Life Insurance:Northwestern - 9521</t>
  </si>
  <si>
    <t>Morgan Stanley</t>
  </si>
  <si>
    <t>Neurun, Inc.</t>
  </si>
  <si>
    <t>Southern Documentary Fund</t>
  </si>
  <si>
    <t>Upstart</t>
  </si>
  <si>
    <t>Utah 529 Account</t>
  </si>
  <si>
    <t>1475 Cascade Dr</t>
  </si>
  <si>
    <t>Auto - Truck</t>
  </si>
  <si>
    <t>Colorado Residence</t>
  </si>
  <si>
    <t>Furniture and Equipment</t>
  </si>
  <si>
    <t>Real Estate:1077 High Point Dr</t>
  </si>
  <si>
    <t>Real Estate:1077 High Point Dr:1077 High Point Dr - Bldg</t>
  </si>
  <si>
    <t>Real Estate:1077 High Point Dr:1077 High Point Dr - Bldg:1077 High Point Accum. Depr.</t>
  </si>
  <si>
    <t>Real Estate:1077 High Point Dr:1077 High Point Dr - Land</t>
  </si>
  <si>
    <t>Real Estate:1480 Cascade Dr</t>
  </si>
  <si>
    <t>Real Estate:1480 Cascade Dr:1480 Cascade - Bldg:Utah - add to Cost Basis - Renovations</t>
  </si>
  <si>
    <t>Real Estate:213 Dessa Rain Dr</t>
  </si>
  <si>
    <t>Real Estate:213 Dessa Rain Dr:213 Dessa Rain - Building</t>
  </si>
  <si>
    <t>Real Estate:213 Dessa Rain Dr:213 Dessa Rain - Land</t>
  </si>
  <si>
    <t>Real Estate:2535 County Line:2535 County Line - Bldg</t>
  </si>
  <si>
    <t>Real Estate:2535 County Line:2535 County Line - Bldg:2535 County Line Accum. Depr.</t>
  </si>
  <si>
    <t>Real Estate:2535 County Line:2535 County Line - Land</t>
  </si>
  <si>
    <t>Real Estate:968 Emory Parc</t>
  </si>
  <si>
    <t>Real Estate:968 Emory Parc:968 Emory Parc Accum. Depr.</t>
  </si>
  <si>
    <t>Real Estate:968 Emory Parc:Fixed Assets - 968 Emory Parc:AC Unit</t>
  </si>
  <si>
    <t>Real Estate:Studioplex - 152</t>
  </si>
  <si>
    <t>Real Estate:Studioplex - 152:Ste - 152 Accumulated Depreciation</t>
  </si>
  <si>
    <t>Real Estate:Studioplex - 230</t>
  </si>
  <si>
    <t>Real Estate:Studioplex - 230:Ste - 230 Accumulated Depreciation</t>
  </si>
  <si>
    <t>Real Estate:Studioplex - 235</t>
  </si>
  <si>
    <t>Real Estate:Studioplex - 235:Ste -235 Accumulated Depreciation</t>
  </si>
  <si>
    <t>Real Estate:Studioplex - 252</t>
  </si>
  <si>
    <t>Real Estate:Studioplex - 252:Fixed Assets - Ste 252:HVAC</t>
  </si>
  <si>
    <t>Real Estate:Studioplex - 252:Refinance Closing Costs</t>
  </si>
  <si>
    <t>Real Estate:Studioplex - 252:Refinance Closing Costs:Ste 252 Closing Costs - Accum. Amtz</t>
  </si>
  <si>
    <t>Real Estate:Studioplex - 252:Ste - 252 Accumulated Depreciation</t>
  </si>
  <si>
    <t>Real Estate:Studioplex - 264</t>
  </si>
  <si>
    <t>Real Estate:Studioplex - 264:Ste -264 Accumulated Depreciation</t>
  </si>
  <si>
    <t>Vehicles:Ford Explorer</t>
  </si>
  <si>
    <t>Vehicles:Porsche Boxster</t>
  </si>
  <si>
    <t>Vehicles:Tesla Model 3</t>
  </si>
  <si>
    <t>Vehicles:Tesla Model X</t>
  </si>
  <si>
    <t>Vehicles:Toyota Prius</t>
  </si>
  <si>
    <t>Vehicles:Toyota Rav4</t>
  </si>
  <si>
    <t>$151K Loan Receivable - Toshira Pryce</t>
  </si>
  <si>
    <t>$151K Loan Receivable - Toshira Pryce:Payments made by Toshira Pryce</t>
  </si>
  <si>
    <t>Other Assets:Artwork</t>
  </si>
  <si>
    <t>Other Assets:Collectible Items</t>
  </si>
  <si>
    <t>Other Assets:Dep on Veh - Faraday &amp; Future</t>
  </si>
  <si>
    <t>Other Assets:Personal Items</t>
  </si>
  <si>
    <t>AMEX - Delta SkyMiles - 87001</t>
  </si>
  <si>
    <t>BOA VISA Infinite - 0623</t>
  </si>
  <si>
    <t>BOA Visa Signature - 2790</t>
  </si>
  <si>
    <t>Chase SW - 0518</t>
  </si>
  <si>
    <t>Nordstrom</t>
  </si>
  <si>
    <t>Chase Auto - Tesla</t>
  </si>
  <si>
    <t>JPMorgan Chase - 252</t>
  </si>
  <si>
    <t>Mortgage Pble - CO.</t>
  </si>
  <si>
    <t>Tesla Note Payable</t>
  </si>
  <si>
    <t>My529 Withdraws</t>
  </si>
  <si>
    <t>Opening Balance Equity</t>
  </si>
  <si>
    <t>Owner's Equity</t>
  </si>
  <si>
    <t>Retained Earnings</t>
  </si>
  <si>
    <t>AP Deposit</t>
  </si>
  <si>
    <t>Askbot In</t>
  </si>
  <si>
    <t>Consulting Income</t>
  </si>
  <si>
    <t>Payroll  Income</t>
  </si>
  <si>
    <t>Uncategorized Income</t>
  </si>
  <si>
    <t>Advertising and Promotion</t>
  </si>
  <si>
    <t>Askbot Out</t>
  </si>
  <si>
    <t>Automobile Expense</t>
  </si>
  <si>
    <t>Automobile Expense:Auto Insurance</t>
  </si>
  <si>
    <t>Automobile Expense:Auto Repairs and Maintenance</t>
  </si>
  <si>
    <t>Bank Service Charges</t>
  </si>
  <si>
    <t>Charitable Contribution</t>
  </si>
  <si>
    <t>Computer and Internet Expenses</t>
  </si>
  <si>
    <t>Construction Expense</t>
  </si>
  <si>
    <t>Contract Services</t>
  </si>
  <si>
    <t>Cost Segregation Expenses</t>
  </si>
  <si>
    <t>Credit Card Fees</t>
  </si>
  <si>
    <t>Credit Card Payment Expense</t>
  </si>
  <si>
    <t>Dues &amp; Subscriptions</t>
  </si>
  <si>
    <t>Education Expense</t>
  </si>
  <si>
    <t>Entertainment</t>
  </si>
  <si>
    <t>Food/Groceries</t>
  </si>
  <si>
    <t>Ford Lease Payment</t>
  </si>
  <si>
    <t>Health &amp; Beauty</t>
  </si>
  <si>
    <t>HOA Dues</t>
  </si>
  <si>
    <t>Home Furnishing Expense</t>
  </si>
  <si>
    <t>Insurance Expense</t>
  </si>
  <si>
    <t>Insurance Expense:Health Insurance</t>
  </si>
  <si>
    <t>Insurance Expense:Insurance</t>
  </si>
  <si>
    <t>Insurance Expense:Life Insurance Expense</t>
  </si>
  <si>
    <t>Interest Expense</t>
  </si>
  <si>
    <t>Inv. Advisory Fees</t>
  </si>
  <si>
    <t>License</t>
  </si>
  <si>
    <t>Marketing</t>
  </si>
  <si>
    <t>Meals and Entertainment</t>
  </si>
  <si>
    <t>Medical Expense</t>
  </si>
  <si>
    <t>Other Business Expenses</t>
  </si>
  <si>
    <t>Parking &amp; Tolls</t>
  </si>
  <si>
    <t>Personal Expenses</t>
  </si>
  <si>
    <t>Personal Online Shopping</t>
  </si>
  <si>
    <t>Pest Control</t>
  </si>
  <si>
    <t>Political Contribution</t>
  </si>
  <si>
    <t>Postage &amp; Delivery</t>
  </si>
  <si>
    <t>Professional Fees</t>
  </si>
  <si>
    <t>Property Tax Expense</t>
  </si>
  <si>
    <t>Repairs and Maintenance</t>
  </si>
  <si>
    <t>Security Expense</t>
  </si>
  <si>
    <t>Software Expense</t>
  </si>
  <si>
    <t>Sports &amp; Recreation</t>
  </si>
  <si>
    <t>Storage &amp; Moving Expense</t>
  </si>
  <si>
    <t>Telephone Expense</t>
  </si>
  <si>
    <t>Tools Expense</t>
  </si>
  <si>
    <t>Travel Expense</t>
  </si>
  <si>
    <t>Travel Expense - Contractors</t>
  </si>
  <si>
    <t>Tutoring Expense</t>
  </si>
  <si>
    <t>Uncategorized Expense</t>
  </si>
  <si>
    <t>Utilities</t>
  </si>
  <si>
    <t>Website Expense</t>
  </si>
  <si>
    <t>Interest Income</t>
  </si>
  <si>
    <t>Investment Income</t>
  </si>
  <si>
    <t>Rewards Income</t>
  </si>
  <si>
    <t>Tax Refund</t>
  </si>
  <si>
    <t>TOTAL</t>
  </si>
  <si>
    <t>Wednesday, May 06, 2026 05:14:20 AM GMT-7 - Accrual Basis</t>
  </si>
  <si>
    <t>Leslie Ottolenghi</t>
  </si>
  <si>
    <t>Trial Balance</t>
  </si>
  <si>
    <t>As of December 31, 2025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</si>
</sst>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&quot;$&quot;* #,##0.00\ _€"/>
  </numFmts>
  <fonts count="6">
    <font>
      <sz val="11.0"/>
      <color indexed="8"/>
      <name val="Calibri"/>
      <family val="2"/>
      <scheme val="minor"/>
    </font>
    <font>
      <name val="Arial"/>
      <sz val="9.0"/>
      <b val="true"/>
      <color indexed="8"/>
    </font>
    <font>
      <name val="Arial"/>
      <sz val="8.0"/>
      <b val="true"/>
      <color indexed="8"/>
    </font>
    <font>
      <name val="Arial"/>
      <sz val="8.0"/>
      <color indexed="8"/>
    </font>
    <font>
      <name val="Arial"/>
      <sz val="14.0"/>
      <b val="true"/>
      <color indexed="8"/>
    </font>
    <font>
      <name val="Arial"/>
      <sz val="10.0"/>
      <b val="true"/>
      <color indexed="8"/>
    </font>
  </fonts>
  <fills count="2">
    <fill>
      <patternFill patternType="none"/>
    </fill>
    <fill>
      <patternFill patternType="darkGray"/>
    </fill>
  </fills>
  <borders count="4">
    <border>
      <left/>
      <right/>
      <top/>
      <bottom/>
      <diagonal/>
    </border>
    <border>
      <bottom style="thin"/>
    </border>
    <border>
      <top style="thin"/>
    </border>
    <border>
      <top style="thin"/>
      <bottom>
        <color indexed="6"/>
      </bottom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>
      <alignment wrapText="true"/>
    </xf>
    <xf numFmtId="0" fontId="1" fillId="0" borderId="1" xfId="0" applyBorder="true" applyFont="true">
      <alignment wrapText="true" horizontal="center"/>
    </xf>
    <xf numFmtId="0" fontId="2" fillId="0" borderId="0" xfId="0" applyFont="true">
      <alignment wrapText="true" horizontal="left"/>
    </xf>
    <xf numFmtId="164" fontId="3" fillId="0" borderId="0" xfId="0" applyNumberFormat="true" applyFont="true">
      <alignment wrapText="true" horizontal="right"/>
    </xf>
    <xf numFmtId="164" fontId="3" fillId="0" borderId="0" xfId="0" applyNumberFormat="true" applyFont="true">
      <alignment wrapText="true"/>
    </xf>
    <xf numFmtId="165" fontId="2" fillId="0" borderId="3" xfId="0" applyBorder="true" applyNumberFormat="true" applyFont="true">
      <alignment wrapText="true" horizontal="right"/>
    </xf>
    <xf numFmtId="0" fontId="3" fillId="0" borderId="0" xfId="0" applyFont="true">
      <alignment wrapText="false" horizontal="center"/>
    </xf>
    <xf numFmtId="0" fontId="4" fillId="0" borderId="0" xfId="0" applyFont="true">
      <alignment wrapText="false" horizontal="center"/>
    </xf>
    <xf numFmtId="0" fontId="5" fillId="0" borderId="0" xfId="0" applyFont="true">
      <alignment wrapText="fals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C204"/>
  <sheetViews>
    <sheetView workbookViewId="0" tabSelected="true"/>
  </sheetViews>
  <sheetFormatPr defaultRowHeight="15.0"/>
  <cols>
    <col min="1" max="1" width="76.484375" customWidth="true"/>
    <col min="2" max="2" width="12.890625" customWidth="true"/>
    <col min="3" max="3" width="12.890625" customWidth="true"/>
  </cols>
  <sheetData>
    <row r="1">
      <c r="A1" s="8" t="s">
        <v>198</v>
      </c>
      <c r="B1"/>
      <c r="C1"/>
    </row>
    <row r="2">
      <c r="A2" s="8" t="s">
        <v>199</v>
      </c>
      <c r="B2"/>
      <c r="C2"/>
    </row>
    <row r="3">
      <c r="A3" s="9" t="s">
        <v>200</v>
      </c>
      <c r="B3"/>
      <c r="C3"/>
    </row>
    <row r="5">
      <c r="A5" s="1"/>
      <c r="B5" t="s" s="2">
        <v>0</v>
      </c>
      <c r="C5" t="s" s="2">
        <v>1</v>
      </c>
    </row>
    <row r="6">
      <c r="A6" t="s" s="3">
        <v>2</v>
      </c>
      <c r="B6" t="n" s="4">
        <f>105.94</f>
        <v>0.0</v>
      </c>
      <c r="C6" s="5"/>
    </row>
    <row r="7">
      <c r="A7" t="s" s="3">
        <v>3</v>
      </c>
      <c r="B7" s="5"/>
      <c r="C7" t="n" s="4">
        <f>17422.10</f>
        <v>0.0</v>
      </c>
    </row>
    <row r="8">
      <c r="A8" t="s" s="3">
        <v>4</v>
      </c>
      <c r="B8" t="n" s="4">
        <f>53910.23</f>
        <v>0.0</v>
      </c>
      <c r="C8" s="5"/>
    </row>
    <row r="9">
      <c r="A9" t="s" s="3">
        <v>5</v>
      </c>
      <c r="B9" t="n" s="4">
        <f>14816.93</f>
        <v>0.0</v>
      </c>
      <c r="C9" s="5"/>
    </row>
    <row r="10">
      <c r="A10" t="s" s="3">
        <v>6</v>
      </c>
      <c r="B10" t="n" s="4">
        <f>4297.82</f>
        <v>0.0</v>
      </c>
      <c r="C10" s="5"/>
    </row>
    <row r="11">
      <c r="A11" t="s" s="3">
        <v>7</v>
      </c>
      <c r="B11" t="n" s="4">
        <f>5337.03</f>
        <v>0.0</v>
      </c>
      <c r="C11" s="5"/>
    </row>
    <row r="12">
      <c r="A12" t="s" s="3">
        <v>8</v>
      </c>
      <c r="B12" t="n" s="4">
        <f>2458.93</f>
        <v>0.0</v>
      </c>
      <c r="C12" s="5"/>
    </row>
    <row r="13">
      <c r="A13" t="s" s="3">
        <v>9</v>
      </c>
      <c r="B13" t="n" s="4">
        <f>1103.87</f>
        <v>0.0</v>
      </c>
      <c r="C13" s="5"/>
    </row>
    <row r="14">
      <c r="A14" t="s" s="3">
        <v>10</v>
      </c>
      <c r="B14" t="n" s="4">
        <f>1059.59</f>
        <v>0.0</v>
      </c>
      <c r="C14" s="5"/>
    </row>
    <row r="15">
      <c r="A15" t="s" s="3">
        <v>11</v>
      </c>
      <c r="B15" s="5"/>
      <c r="C15" t="n" s="4">
        <f>995.00</f>
        <v>0.0</v>
      </c>
    </row>
    <row r="16">
      <c r="A16" t="s" s="3">
        <v>12</v>
      </c>
      <c r="B16" t="n" s="4">
        <f>20287.81</f>
        <v>0.0</v>
      </c>
      <c r="C16" s="5"/>
    </row>
    <row r="17">
      <c r="A17" t="s" s="3">
        <v>13</v>
      </c>
      <c r="B17" t="n" s="4">
        <f>999828.75</f>
        <v>0.0</v>
      </c>
      <c r="C17" s="5"/>
    </row>
    <row r="18">
      <c r="A18" t="s" s="3">
        <v>14</v>
      </c>
      <c r="B18" t="n" s="4">
        <f>824876.54</f>
        <v>0.0</v>
      </c>
      <c r="C18" s="5"/>
    </row>
    <row r="19">
      <c r="A19" t="s" s="3">
        <v>15</v>
      </c>
      <c r="B19" s="5"/>
      <c r="C19" t="n" s="4">
        <f>657148.69</f>
        <v>0.0</v>
      </c>
    </row>
    <row r="20">
      <c r="A20" t="s" s="3">
        <v>16</v>
      </c>
      <c r="B20" t="n" s="4">
        <f>994381.90</f>
        <v>0.0</v>
      </c>
      <c r="C20" s="5"/>
    </row>
    <row r="21">
      <c r="A21" t="s" s="3">
        <v>17</v>
      </c>
      <c r="B21" t="n" s="4">
        <f>1442.00</f>
        <v>0.0</v>
      </c>
      <c r="C21" s="5"/>
    </row>
    <row r="22">
      <c r="A22" t="s" s="3">
        <v>18</v>
      </c>
      <c r="B22" t="n" s="4">
        <f>6600.00</f>
        <v>0.0</v>
      </c>
      <c r="C22" s="5"/>
    </row>
    <row r="23">
      <c r="A23" t="s" s="3">
        <v>19</v>
      </c>
      <c r="B23" s="5"/>
      <c r="C23" t="n" s="4">
        <f>28309.04</f>
        <v>0.0</v>
      </c>
    </row>
    <row r="24">
      <c r="A24" t="s" s="3">
        <v>20</v>
      </c>
      <c r="B24" t="n" s="4">
        <f>109218.75</f>
        <v>0.0</v>
      </c>
      <c r="C24" s="5"/>
    </row>
    <row r="25">
      <c r="A25" t="s" s="3">
        <v>21</v>
      </c>
      <c r="B25" s="5"/>
      <c r="C25" t="n" s="4">
        <f>117300.00</f>
        <v>0.0</v>
      </c>
    </row>
    <row r="26">
      <c r="A26" t="s" s="3">
        <v>22</v>
      </c>
      <c r="B26" s="5"/>
      <c r="C26" t="n" s="4">
        <f>3101.00</f>
        <v>0.0</v>
      </c>
    </row>
    <row r="27">
      <c r="A27" t="s" s="3">
        <v>23</v>
      </c>
      <c r="B27" s="5"/>
      <c r="C27" t="n" s="4">
        <f>20000.00</f>
        <v>0.0</v>
      </c>
    </row>
    <row r="28">
      <c r="A28" t="s" s="3">
        <v>24</v>
      </c>
      <c r="B28" s="5"/>
      <c r="C28" t="n" s="4">
        <f>4485.50</f>
        <v>0.0</v>
      </c>
    </row>
    <row r="29">
      <c r="A29" t="s" s="3">
        <v>25</v>
      </c>
      <c r="B29" t="n" s="4">
        <f>17500.00</f>
        <v>0.0</v>
      </c>
      <c r="C29" s="5"/>
    </row>
    <row r="30">
      <c r="A30" t="s" s="3">
        <v>26</v>
      </c>
      <c r="B30" t="n" s="4">
        <f>59450.87</f>
        <v>0.0</v>
      </c>
      <c r="C30" s="5"/>
    </row>
    <row r="31">
      <c r="A31" t="s" s="3">
        <v>27</v>
      </c>
      <c r="B31" s="5"/>
      <c r="C31" t="n" s="4">
        <f>207388.31</f>
        <v>0.0</v>
      </c>
    </row>
    <row r="32">
      <c r="A32" t="s" s="3">
        <v>28</v>
      </c>
      <c r="B32" t="n" s="4">
        <f>500.00</f>
        <v>0.0</v>
      </c>
      <c r="C32" s="5"/>
    </row>
    <row r="33">
      <c r="A33" t="s" s="3">
        <v>29</v>
      </c>
      <c r="B33" t="n" s="4">
        <f>111764.17</f>
        <v>0.0</v>
      </c>
      <c r="C33" s="5"/>
    </row>
    <row r="34">
      <c r="A34" t="s" s="3">
        <v>30</v>
      </c>
      <c r="B34" t="n" s="4">
        <f>26181.51</f>
        <v>0.0</v>
      </c>
      <c r="C34" s="5"/>
    </row>
    <row r="35">
      <c r="A35" t="s" s="3">
        <v>31</v>
      </c>
      <c r="B35" t="n" s="4">
        <f>25948.95</f>
        <v>0.0</v>
      </c>
      <c r="C35" s="5"/>
    </row>
    <row r="36">
      <c r="A36" t="s" s="3">
        <v>32</v>
      </c>
      <c r="B36" t="n" s="4">
        <f>2500.00</f>
        <v>0.0</v>
      </c>
      <c r="C36" s="5"/>
    </row>
    <row r="37">
      <c r="A37" t="s" s="3">
        <v>33</v>
      </c>
      <c r="B37" t="n" s="4">
        <f>4850.00</f>
        <v>0.0</v>
      </c>
      <c r="C37" s="5"/>
    </row>
    <row r="38">
      <c r="A38" t="s" s="3">
        <v>34</v>
      </c>
      <c r="B38" t="n" s="4">
        <f>100553.69</f>
        <v>0.0</v>
      </c>
      <c r="C38" s="5"/>
    </row>
    <row r="39">
      <c r="A39" t="s" s="3">
        <v>35</v>
      </c>
      <c r="B39" t="n" s="4">
        <f>18175.56</f>
        <v>0.0</v>
      </c>
      <c r="C39" s="5"/>
    </row>
    <row r="40">
      <c r="A40" t="s" s="3">
        <v>36</v>
      </c>
      <c r="B40" t="n" s="4">
        <f>140506.29</f>
        <v>0.0</v>
      </c>
      <c r="C40" s="5"/>
    </row>
    <row r="41">
      <c r="A41" t="s" s="3">
        <v>37</v>
      </c>
      <c r="B41" t="n" s="4">
        <f>10226.90</f>
        <v>0.0</v>
      </c>
      <c r="C41" s="5"/>
    </row>
    <row r="42">
      <c r="A42" t="s" s="3">
        <v>38</v>
      </c>
      <c r="B42" t="n" s="4">
        <f>13002.24</f>
        <v>0.0</v>
      </c>
      <c r="C42" s="5"/>
    </row>
    <row r="43">
      <c r="A43" t="s" s="3">
        <v>39</v>
      </c>
      <c r="B43" t="n" s="4">
        <f>32095.95</f>
        <v>0.0</v>
      </c>
      <c r="C43" s="5"/>
    </row>
    <row r="44">
      <c r="A44" t="s" s="3">
        <v>40</v>
      </c>
      <c r="B44" t="n" s="4">
        <f>12295.09</f>
        <v>0.0</v>
      </c>
      <c r="C44" s="5"/>
    </row>
    <row r="45">
      <c r="A45" t="s" s="3">
        <v>41</v>
      </c>
      <c r="B45" t="n" s="4">
        <f>17833.24</f>
        <v>0.0</v>
      </c>
      <c r="C45" s="5"/>
    </row>
    <row r="46">
      <c r="A46" t="s" s="3">
        <v>42</v>
      </c>
      <c r="B46" t="n" s="4">
        <f>25000.00</f>
        <v>0.0</v>
      </c>
      <c r="C46" s="5"/>
    </row>
    <row r="47">
      <c r="A47" t="s" s="3">
        <v>43</v>
      </c>
      <c r="B47" s="5"/>
      <c r="C47" t="n" s="4">
        <f>17400.00</f>
        <v>0.0</v>
      </c>
    </row>
    <row r="48">
      <c r="A48" t="s" s="3">
        <v>44</v>
      </c>
      <c r="B48" t="n" s="4">
        <f>65446.55</f>
        <v>0.0</v>
      </c>
      <c r="C48" s="5"/>
    </row>
    <row r="49">
      <c r="A49" t="s" s="3">
        <v>45</v>
      </c>
      <c r="B49" t="n" s="4">
        <f>443735.81</f>
        <v>0.0</v>
      </c>
      <c r="C49" s="5"/>
    </row>
    <row r="50">
      <c r="A50" t="s" s="3">
        <v>46</v>
      </c>
      <c r="B50" s="5"/>
      <c r="C50" t="n" s="4">
        <f>1620000.00</f>
        <v>0.0</v>
      </c>
    </row>
    <row r="51">
      <c r="A51" t="s" s="3">
        <v>47</v>
      </c>
      <c r="B51" t="n" s="4">
        <f>183000.00</f>
        <v>0.0</v>
      </c>
      <c r="C51" s="5"/>
    </row>
    <row r="52">
      <c r="A52" t="s" s="3">
        <v>48</v>
      </c>
      <c r="B52" s="5"/>
      <c r="C52" t="n" s="4">
        <f>258500.00</f>
        <v>0.0</v>
      </c>
    </row>
    <row r="53">
      <c r="A53" t="s" s="3">
        <v>49</v>
      </c>
      <c r="B53" t="n" s="4">
        <f>25000.00</f>
        <v>0.0</v>
      </c>
      <c r="C53" s="5"/>
    </row>
    <row r="54">
      <c r="A54" t="s" s="3">
        <v>50</v>
      </c>
      <c r="B54" t="n" s="4">
        <f>2868.02</f>
        <v>0.0</v>
      </c>
      <c r="C54" s="5"/>
    </row>
    <row r="55">
      <c r="A55" t="s" s="3">
        <v>51</v>
      </c>
      <c r="B55" t="n" s="4">
        <f>387294.89</f>
        <v>0.0</v>
      </c>
      <c r="C55" s="5"/>
    </row>
    <row r="56">
      <c r="A56" t="s" s="3">
        <v>52</v>
      </c>
      <c r="B56" s="5"/>
      <c r="C56" t="n" s="4">
        <f>157827.25</f>
        <v>0.0</v>
      </c>
    </row>
    <row r="57">
      <c r="A57" t="s" s="3">
        <v>53</v>
      </c>
      <c r="B57" t="n" s="4">
        <f>1640.28</f>
        <v>0.0</v>
      </c>
      <c r="C57" s="5"/>
    </row>
    <row r="58">
      <c r="A58" t="s" s="3">
        <v>54</v>
      </c>
      <c r="B58" t="n" s="4">
        <f>1170.18</f>
        <v>0.0</v>
      </c>
      <c r="C58" s="5"/>
    </row>
    <row r="59">
      <c r="A59" t="s" s="3">
        <v>55</v>
      </c>
      <c r="B59" t="n" s="4">
        <f>3389.96</f>
        <v>0.0</v>
      </c>
      <c r="C59" s="5"/>
    </row>
    <row r="60">
      <c r="A60" t="s" s="3">
        <v>56</v>
      </c>
      <c r="B60" t="n" s="4">
        <f>2030.22</f>
        <v>0.0</v>
      </c>
      <c r="C60" s="5"/>
    </row>
    <row r="61">
      <c r="A61" t="s" s="3">
        <v>57</v>
      </c>
      <c r="B61" s="5"/>
      <c r="C61" t="n" s="4">
        <f>382513.77</f>
        <v>0.0</v>
      </c>
    </row>
    <row r="62">
      <c r="A62" t="s" s="3">
        <v>58</v>
      </c>
      <c r="B62" t="n" s="4">
        <f>5616.91</f>
        <v>0.0</v>
      </c>
      <c r="C62" s="5"/>
    </row>
    <row r="63">
      <c r="A63" t="s" s="3">
        <v>59</v>
      </c>
      <c r="B63" t="n" s="4">
        <f>624.51</f>
        <v>0.0</v>
      </c>
      <c r="C63" s="5"/>
    </row>
    <row r="64">
      <c r="A64" t="s" s="3">
        <v>60</v>
      </c>
      <c r="B64" t="n" s="4">
        <f>848.25</f>
        <v>0.0</v>
      </c>
      <c r="C64" s="5"/>
    </row>
    <row r="65">
      <c r="A65" t="s" s="3">
        <v>61</v>
      </c>
      <c r="B65" t="n" s="4">
        <f>20887.80</f>
        <v>0.0</v>
      </c>
      <c r="C65" s="5"/>
    </row>
    <row r="66">
      <c r="A66" t="s" s="3">
        <v>62</v>
      </c>
      <c r="B66" t="n" s="4">
        <f>44823.07</f>
        <v>0.0</v>
      </c>
      <c r="C66" s="5"/>
    </row>
    <row r="67">
      <c r="A67" t="s" s="3">
        <v>63</v>
      </c>
      <c r="B67" t="n" s="4">
        <f>1398.39</f>
        <v>0.0</v>
      </c>
      <c r="C67" s="5"/>
    </row>
    <row r="68">
      <c r="A68" t="s" s="3">
        <v>64</v>
      </c>
      <c r="B68" t="n" s="4">
        <f>168081.17</f>
        <v>0.0</v>
      </c>
      <c r="C68" s="5"/>
    </row>
    <row r="69">
      <c r="A69" t="s" s="3">
        <v>65</v>
      </c>
      <c r="B69" t="n" s="4">
        <f>50000.00</f>
        <v>0.0</v>
      </c>
      <c r="C69" s="5"/>
    </row>
    <row r="70">
      <c r="A70" t="s" s="3">
        <v>66</v>
      </c>
      <c r="B70" s="5"/>
      <c r="C70" t="n" s="4">
        <f>314000.00</f>
        <v>0.0</v>
      </c>
    </row>
    <row r="71">
      <c r="A71" t="s" s="3">
        <v>67</v>
      </c>
      <c r="B71" t="n" s="4">
        <f>44091.95</f>
        <v>0.0</v>
      </c>
      <c r="C71" s="5"/>
    </row>
    <row r="72">
      <c r="A72" t="s" s="3">
        <v>68</v>
      </c>
      <c r="B72" t="n" s="4">
        <f>66473.00</f>
        <v>0.0</v>
      </c>
      <c r="C72" s="5"/>
    </row>
    <row r="73">
      <c r="A73" t="s" s="3">
        <v>69</v>
      </c>
      <c r="B73" t="n" s="4">
        <f>26390.00</f>
        <v>0.0</v>
      </c>
      <c r="C73" s="5"/>
    </row>
    <row r="74">
      <c r="A74" t="s" s="3">
        <v>70</v>
      </c>
      <c r="B74" t="n" s="4">
        <f>141354.00</f>
        <v>0.0</v>
      </c>
      <c r="C74" s="5"/>
    </row>
    <row r="75">
      <c r="A75" t="s" s="3">
        <v>71</v>
      </c>
      <c r="B75" t="n" s="4">
        <f>25213.00</f>
        <v>0.0</v>
      </c>
      <c r="C75" s="5"/>
    </row>
    <row r="76">
      <c r="A76" t="s" s="3">
        <v>72</v>
      </c>
      <c r="B76" t="n" s="4">
        <f>45000.00</f>
        <v>0.0</v>
      </c>
      <c r="C76" s="5"/>
    </row>
    <row r="77">
      <c r="A77" t="s" s="3">
        <v>73</v>
      </c>
      <c r="B77" t="n" s="4">
        <f>60500.00</f>
        <v>0.0</v>
      </c>
      <c r="C77" s="5"/>
    </row>
    <row r="78">
      <c r="A78" t="s" s="3">
        <v>74</v>
      </c>
      <c r="B78" t="n" s="4">
        <f>25000.00</f>
        <v>0.0</v>
      </c>
      <c r="C78" s="5"/>
    </row>
    <row r="79">
      <c r="A79" t="s" s="3">
        <v>75</v>
      </c>
      <c r="B79" t="n" s="4">
        <f>176.09</f>
        <v>0.0</v>
      </c>
      <c r="C79" s="5"/>
    </row>
    <row r="80">
      <c r="A80" t="s" s="3">
        <v>76</v>
      </c>
      <c r="B80" t="n" s="4">
        <f>174719.05</f>
        <v>0.0</v>
      </c>
      <c r="C80" s="5"/>
    </row>
    <row r="81">
      <c r="A81" t="s" s="3">
        <v>77</v>
      </c>
      <c r="B81" t="n" s="4">
        <f>5000.00</f>
        <v>0.0</v>
      </c>
      <c r="C81" s="5"/>
    </row>
    <row r="82">
      <c r="A82" t="s" s="3">
        <v>78</v>
      </c>
      <c r="B82" t="n" s="4">
        <f>9476.10</f>
        <v>0.0</v>
      </c>
      <c r="C82" s="5"/>
    </row>
    <row r="83">
      <c r="A83" t="s" s="3">
        <v>79</v>
      </c>
      <c r="B83" t="n" s="4">
        <f>157305.64</f>
        <v>0.0</v>
      </c>
      <c r="C83" s="5"/>
    </row>
    <row r="84">
      <c r="A84" t="s" s="3">
        <v>80</v>
      </c>
      <c r="B84" t="n" s="4">
        <f>30107.04</f>
        <v>0.0</v>
      </c>
      <c r="C84" s="5"/>
    </row>
    <row r="85">
      <c r="A85" t="s" s="3">
        <v>81</v>
      </c>
      <c r="B85" t="n" s="4">
        <f>0.00</f>
        <v>0.0</v>
      </c>
      <c r="C85" s="5"/>
    </row>
    <row r="86">
      <c r="A86" t="s" s="3">
        <v>82</v>
      </c>
      <c r="B86" t="n" s="4">
        <f>233750.00</f>
        <v>0.0</v>
      </c>
      <c r="C86" s="5"/>
    </row>
    <row r="87">
      <c r="A87" t="s" s="3">
        <v>83</v>
      </c>
      <c r="B87" s="5"/>
      <c r="C87" t="n" s="4">
        <f>76500.00</f>
        <v>0.0</v>
      </c>
    </row>
    <row r="88">
      <c r="A88" t="s" s="3">
        <v>84</v>
      </c>
      <c r="B88" t="n" s="4">
        <f>41250.00</f>
        <v>0.0</v>
      </c>
      <c r="C88" s="5"/>
    </row>
    <row r="89">
      <c r="A89" t="s" s="3">
        <v>85</v>
      </c>
      <c r="B89" t="n" s="4">
        <f>65000.00</f>
        <v>0.0</v>
      </c>
      <c r="C89" s="5"/>
    </row>
    <row r="90">
      <c r="A90" t="s" s="3">
        <v>86</v>
      </c>
      <c r="B90" t="n" s="4">
        <f>256808.68</f>
        <v>0.0</v>
      </c>
      <c r="C90" s="5"/>
    </row>
    <row r="91">
      <c r="A91" t="s" s="3">
        <v>87</v>
      </c>
      <c r="B91" s="5"/>
      <c r="C91" t="n" s="4">
        <f>168053.71</f>
        <v>0.0</v>
      </c>
    </row>
    <row r="92">
      <c r="A92" t="s" s="3">
        <v>88</v>
      </c>
      <c r="B92" t="n" s="4">
        <f>193130.00</f>
        <v>0.0</v>
      </c>
      <c r="C92" s="5"/>
    </row>
    <row r="93">
      <c r="A93" t="s" s="3">
        <v>89</v>
      </c>
      <c r="B93" t="n" s="4">
        <f>23870.00</f>
        <v>0.0</v>
      </c>
      <c r="C93" s="5"/>
    </row>
    <row r="94">
      <c r="A94" t="s" s="3">
        <v>90</v>
      </c>
      <c r="B94" t="n" s="4">
        <f>66393.00</f>
        <v>0.0</v>
      </c>
      <c r="C94" s="5"/>
    </row>
    <row r="95">
      <c r="A95" t="s" s="3">
        <v>91</v>
      </c>
      <c r="B95" s="5"/>
      <c r="C95" t="n" s="4">
        <f>1911.00</f>
        <v>0.0</v>
      </c>
    </row>
    <row r="96">
      <c r="A96" t="s" s="3">
        <v>92</v>
      </c>
      <c r="B96" t="n" s="4">
        <f>11716.00</f>
        <v>0.0</v>
      </c>
      <c r="C96" s="5"/>
    </row>
    <row r="97">
      <c r="A97" t="s" s="3">
        <v>93</v>
      </c>
      <c r="B97" t="n" s="4">
        <f>350000.00</f>
        <v>0.0</v>
      </c>
      <c r="C97" s="5"/>
    </row>
    <row r="98">
      <c r="A98" t="s" s="3">
        <v>94</v>
      </c>
      <c r="B98" s="5"/>
      <c r="C98" t="n" s="4">
        <f>71406.00</f>
        <v>0.0</v>
      </c>
    </row>
    <row r="99">
      <c r="A99" t="s" s="3">
        <v>95</v>
      </c>
      <c r="B99" t="n" s="4">
        <f>4988.00</f>
        <v>0.0</v>
      </c>
      <c r="C99" s="5"/>
    </row>
    <row r="100">
      <c r="A100" t="s" s="3">
        <v>96</v>
      </c>
      <c r="B100" t="n" s="4">
        <f>347633.00</f>
        <v>0.0</v>
      </c>
      <c r="C100" s="5"/>
    </row>
    <row r="101">
      <c r="A101" t="s" s="3">
        <v>97</v>
      </c>
      <c r="B101" s="5"/>
      <c r="C101" t="n" s="4">
        <f>91135.00</f>
        <v>0.0</v>
      </c>
    </row>
    <row r="102">
      <c r="A102" t="s" s="3">
        <v>98</v>
      </c>
      <c r="B102" t="n" s="4">
        <f>337335.00</f>
        <v>0.0</v>
      </c>
      <c r="C102" s="5"/>
    </row>
    <row r="103">
      <c r="A103" t="s" s="3">
        <v>99</v>
      </c>
      <c r="B103" s="5"/>
      <c r="C103" t="n" s="4">
        <f>5767.00</f>
        <v>0.0</v>
      </c>
    </row>
    <row r="104">
      <c r="A104" t="s" s="3">
        <v>100</v>
      </c>
      <c r="B104" t="n" s="4">
        <f>300367.00</f>
        <v>0.0</v>
      </c>
      <c r="C104" s="5"/>
    </row>
    <row r="105">
      <c r="A105" t="s" s="3">
        <v>101</v>
      </c>
      <c r="B105" s="5"/>
      <c r="C105" t="n" s="4">
        <f>22464.00</f>
        <v>0.0</v>
      </c>
    </row>
    <row r="106">
      <c r="A106" t="s" s="3">
        <v>102</v>
      </c>
      <c r="B106" t="n" s="4">
        <f>431187.00</f>
        <v>0.0</v>
      </c>
      <c r="C106" s="5"/>
    </row>
    <row r="107">
      <c r="A107" t="s" s="3">
        <v>103</v>
      </c>
      <c r="B107" t="n" s="4">
        <f>5125.00</f>
        <v>0.0</v>
      </c>
      <c r="C107" s="5"/>
    </row>
    <row r="108">
      <c r="A108" t="s" s="3">
        <v>104</v>
      </c>
      <c r="B108" t="n" s="4">
        <f>7324.00</f>
        <v>0.0</v>
      </c>
      <c r="C108" s="5"/>
    </row>
    <row r="109">
      <c r="A109" t="s" s="3">
        <v>105</v>
      </c>
      <c r="B109" s="5"/>
      <c r="C109" t="n" s="4">
        <f>2379.00</f>
        <v>0.0</v>
      </c>
    </row>
    <row r="110">
      <c r="A110" t="s" s="3">
        <v>106</v>
      </c>
      <c r="B110" s="5"/>
      <c r="C110" t="n" s="4">
        <f>121972.00</f>
        <v>0.0</v>
      </c>
    </row>
    <row r="111">
      <c r="A111" t="s" s="3">
        <v>107</v>
      </c>
      <c r="B111" t="n" s="4">
        <f>346875.00</f>
        <v>0.0</v>
      </c>
      <c r="C111" s="5"/>
    </row>
    <row r="112">
      <c r="A112" t="s" s="3">
        <v>108</v>
      </c>
      <c r="B112" s="5"/>
      <c r="C112" t="n" s="4">
        <f>17418.00</f>
        <v>0.0</v>
      </c>
    </row>
    <row r="113">
      <c r="A113" t="s" s="3">
        <v>109</v>
      </c>
      <c r="B113" t="n" s="4">
        <f>0.00</f>
        <v>0.0</v>
      </c>
      <c r="C113" s="5"/>
    </row>
    <row r="114">
      <c r="A114" t="s" s="3">
        <v>110</v>
      </c>
      <c r="B114" t="n" s="4">
        <f>7354.00</f>
        <v>0.0</v>
      </c>
      <c r="C114" s="5"/>
    </row>
    <row r="115">
      <c r="A115" t="s" s="3">
        <v>111</v>
      </c>
      <c r="B115" t="n" s="4">
        <f>81621.58</f>
        <v>0.0</v>
      </c>
      <c r="C115" s="5"/>
    </row>
    <row r="116">
      <c r="A116" t="s" s="3">
        <v>112</v>
      </c>
      <c r="B116" t="n" s="4">
        <f>171792.00</f>
        <v>0.0</v>
      </c>
      <c r="C116" s="5"/>
    </row>
    <row r="117">
      <c r="A117" t="s" s="3">
        <v>113</v>
      </c>
      <c r="B117" t="n" s="4">
        <f>17447.00</f>
        <v>0.0</v>
      </c>
      <c r="C117" s="5"/>
    </row>
    <row r="118">
      <c r="A118" t="s" s="3">
        <v>114</v>
      </c>
      <c r="B118" t="n" s="4">
        <f>9939.00</f>
        <v>0.0</v>
      </c>
      <c r="C118" s="5"/>
    </row>
    <row r="119">
      <c r="A119" t="s" s="3">
        <v>115</v>
      </c>
      <c r="B119" t="n" s="4">
        <f>151000.00</f>
        <v>0.0</v>
      </c>
      <c r="C119" s="5"/>
    </row>
    <row r="120">
      <c r="A120" t="s" s="3">
        <v>116</v>
      </c>
      <c r="B120" s="5"/>
      <c r="C120" t="n" s="4">
        <f>28625.76</f>
        <v>0.0</v>
      </c>
    </row>
    <row r="121">
      <c r="A121" t="s" s="3">
        <v>117</v>
      </c>
      <c r="B121" t="n" s="4">
        <f>20000.00</f>
        <v>0.0</v>
      </c>
      <c r="C121" s="5"/>
    </row>
    <row r="122">
      <c r="A122" t="s" s="3">
        <v>118</v>
      </c>
      <c r="B122" t="n" s="4">
        <f>6000.00</f>
        <v>0.0</v>
      </c>
      <c r="C122" s="5"/>
    </row>
    <row r="123">
      <c r="A123" t="s" s="3">
        <v>119</v>
      </c>
      <c r="B123" t="n" s="4">
        <f>0.00</f>
        <v>0.0</v>
      </c>
      <c r="C123" s="5"/>
    </row>
    <row r="124">
      <c r="A124" t="s" s="3">
        <v>120</v>
      </c>
      <c r="B124" t="n" s="4">
        <f>8900.66</f>
        <v>0.0</v>
      </c>
      <c r="C124" s="5"/>
    </row>
    <row r="125">
      <c r="A125" t="s" s="3">
        <v>121</v>
      </c>
      <c r="B125" t="n" s="4">
        <f>419866.17</f>
        <v>0.0</v>
      </c>
      <c r="C125" s="5"/>
    </row>
    <row r="126">
      <c r="A126" t="s" s="3">
        <v>122</v>
      </c>
      <c r="B126" s="5"/>
      <c r="C126" t="n" s="4">
        <f>7419.46</f>
        <v>0.0</v>
      </c>
    </row>
    <row r="127">
      <c r="A127" t="s" s="3">
        <v>123</v>
      </c>
      <c r="B127" t="n" s="4">
        <f>885.20</f>
        <v>0.0</v>
      </c>
      <c r="C127" s="5"/>
    </row>
    <row r="128">
      <c r="A128" t="s" s="3">
        <v>124</v>
      </c>
      <c r="B128" s="5"/>
      <c r="C128" t="n" s="4">
        <f>21540.14</f>
        <v>0.0</v>
      </c>
    </row>
    <row r="129">
      <c r="A129" t="s" s="3">
        <v>125</v>
      </c>
      <c r="B129" s="5"/>
      <c r="C129" t="n" s="4">
        <f>0.00</f>
        <v>0.0</v>
      </c>
    </row>
    <row r="130">
      <c r="A130" t="s" s="3">
        <v>126</v>
      </c>
      <c r="B130" s="5"/>
      <c r="C130" t="n" s="4">
        <f>132170.00</f>
        <v>0.0</v>
      </c>
    </row>
    <row r="131">
      <c r="A131" t="s" s="3">
        <v>127</v>
      </c>
      <c r="B131" s="5"/>
      <c r="C131" t="n" s="4">
        <f>37301.53</f>
        <v>0.0</v>
      </c>
    </row>
    <row r="132">
      <c r="A132" t="s" s="3">
        <v>128</v>
      </c>
      <c r="B132" t="n" s="4">
        <f>510498.37</f>
        <v>0.0</v>
      </c>
      <c r="C132" s="5"/>
    </row>
    <row r="133">
      <c r="A133" t="s" s="3">
        <v>129</v>
      </c>
      <c r="B133" t="n" s="4">
        <f>133861.50</f>
        <v>0.0</v>
      </c>
      <c r="C133" s="5"/>
    </row>
    <row r="134">
      <c r="A134" t="s" s="3">
        <v>130</v>
      </c>
      <c r="B134" s="5"/>
      <c r="C134" t="n" s="4">
        <f>210000.00</f>
        <v>0.0</v>
      </c>
    </row>
    <row r="135">
      <c r="A135" t="s" s="3">
        <v>131</v>
      </c>
      <c r="B135" s="5"/>
      <c r="C135" t="n" s="4">
        <f>1448214.72</f>
        <v>0.0</v>
      </c>
    </row>
    <row r="136">
      <c r="A136" t="s" s="3">
        <v>132</v>
      </c>
      <c r="B136" s="5"/>
      <c r="C136" t="n" s="4">
        <f>4353857.91</f>
        <v>0.0</v>
      </c>
    </row>
    <row r="137">
      <c r="A137" t="s" s="3">
        <v>133</v>
      </c>
      <c r="B137" t="n" s="4">
        <f>283078.29</f>
        <v>0.0</v>
      </c>
      <c r="C137" s="5"/>
    </row>
    <row r="138">
      <c r="A138" t="s" s="3">
        <v>134</v>
      </c>
      <c r="B138" s="5"/>
      <c r="C138" t="n" s="4">
        <f>15107.01</f>
        <v>0.0</v>
      </c>
    </row>
    <row r="139">
      <c r="A139" t="s" s="3">
        <v>135</v>
      </c>
      <c r="B139" s="5"/>
      <c r="C139" t="n" s="4">
        <f>171920.59</f>
        <v>0.0</v>
      </c>
    </row>
    <row r="140">
      <c r="A140" t="s" s="3">
        <v>136</v>
      </c>
      <c r="B140" s="5"/>
      <c r="C140" t="n" s="4">
        <f>10189.90</f>
        <v>0.0</v>
      </c>
    </row>
    <row r="141">
      <c r="A141" t="s" s="3">
        <v>137</v>
      </c>
      <c r="B141" s="5"/>
      <c r="C141" t="n" s="4">
        <f>884635.61</f>
        <v>0.0</v>
      </c>
    </row>
    <row r="142">
      <c r="A142" t="s" s="3">
        <v>138</v>
      </c>
      <c r="B142" s="5"/>
      <c r="C142" t="n" s="4">
        <f>310161.60</f>
        <v>0.0</v>
      </c>
    </row>
    <row r="143">
      <c r="A143" t="s" s="3">
        <v>139</v>
      </c>
      <c r="B143" t="n" s="4">
        <f>299.76</f>
        <v>0.0</v>
      </c>
      <c r="C143" s="5"/>
    </row>
    <row r="144">
      <c r="A144" t="s" s="3">
        <v>140</v>
      </c>
      <c r="B144" t="n" s="4">
        <f>305019.35</f>
        <v>0.0</v>
      </c>
      <c r="C144" s="5"/>
    </row>
    <row r="145">
      <c r="A145" t="s" s="3">
        <v>141</v>
      </c>
      <c r="B145" t="n" s="4">
        <f>3125.20</f>
        <v>0.0</v>
      </c>
      <c r="C145" s="5"/>
    </row>
    <row r="146">
      <c r="A146" t="s" s="3">
        <v>142</v>
      </c>
      <c r="B146" t="n" s="4">
        <f>9594.61</f>
        <v>0.0</v>
      </c>
      <c r="C146" s="5"/>
    </row>
    <row r="147">
      <c r="A147" t="s" s="3">
        <v>143</v>
      </c>
      <c r="B147" t="n" s="4">
        <f>34.57</f>
        <v>0.0</v>
      </c>
      <c r="C147" s="5"/>
    </row>
    <row r="148">
      <c r="A148" t="s" s="3">
        <v>144</v>
      </c>
      <c r="B148" t="n" s="4">
        <f>1875.71</f>
        <v>0.0</v>
      </c>
      <c r="C148" s="5"/>
    </row>
    <row r="149">
      <c r="A149" t="s" s="3">
        <v>145</v>
      </c>
      <c r="B149" t="n" s="4">
        <f>20403.86</f>
        <v>0.0</v>
      </c>
      <c r="C149" s="5"/>
    </row>
    <row r="150">
      <c r="A150" t="s" s="3">
        <v>146</v>
      </c>
      <c r="B150" t="n" s="4">
        <f>1727.83</f>
        <v>0.0</v>
      </c>
      <c r="C150" s="5"/>
    </row>
    <row r="151">
      <c r="A151" t="s" s="3">
        <v>147</v>
      </c>
      <c r="B151" t="n" s="4">
        <f>4211.64</f>
        <v>0.0</v>
      </c>
      <c r="C151" s="5"/>
    </row>
    <row r="152">
      <c r="A152" t="s" s="3">
        <v>148</v>
      </c>
      <c r="B152" t="n" s="4">
        <f>168582.63</f>
        <v>0.0</v>
      </c>
      <c r="C152" s="5"/>
    </row>
    <row r="153">
      <c r="A153" t="s" s="3">
        <v>149</v>
      </c>
      <c r="B153" t="n" s="4">
        <f>3149.40</f>
        <v>0.0</v>
      </c>
      <c r="C153" s="5"/>
    </row>
    <row r="154">
      <c r="A154" t="s" s="3">
        <v>150</v>
      </c>
      <c r="B154" t="n" s="4">
        <f>550.00</f>
        <v>0.0</v>
      </c>
      <c r="C154" s="5"/>
    </row>
    <row r="155">
      <c r="A155" t="s" s="3">
        <v>151</v>
      </c>
      <c r="B155" t="n" s="4">
        <f>587984.42</f>
        <v>0.0</v>
      </c>
      <c r="C155" s="5"/>
    </row>
    <row r="156">
      <c r="A156" t="s" s="3">
        <v>152</v>
      </c>
      <c r="B156" t="n" s="4">
        <f>12048.98</f>
        <v>0.0</v>
      </c>
      <c r="C156" s="5"/>
    </row>
    <row r="157">
      <c r="A157" t="s" s="3">
        <v>153</v>
      </c>
      <c r="B157" t="n" s="4">
        <f>7489.75</f>
        <v>0.0</v>
      </c>
      <c r="C157" s="5"/>
    </row>
    <row r="158">
      <c r="A158" t="s" s="3">
        <v>154</v>
      </c>
      <c r="B158" t="n" s="4">
        <f>14624.91</f>
        <v>0.0</v>
      </c>
      <c r="C158" s="5"/>
    </row>
    <row r="159">
      <c r="A159" t="s" s="3">
        <v>155</v>
      </c>
      <c r="B159" t="n" s="4">
        <f>41.95</f>
        <v>0.0</v>
      </c>
      <c r="C159" s="5"/>
    </row>
    <row r="160">
      <c r="A160" t="s" s="3">
        <v>156</v>
      </c>
      <c r="B160" t="n" s="4">
        <f>2383.19</f>
        <v>0.0</v>
      </c>
      <c r="C160" s="5"/>
    </row>
    <row r="161">
      <c r="A161" t="s" s="3">
        <v>157</v>
      </c>
      <c r="B161" t="n" s="4">
        <f>105.00</f>
        <v>0.0</v>
      </c>
      <c r="C161" s="5"/>
    </row>
    <row r="162">
      <c r="A162" t="s" s="3">
        <v>158</v>
      </c>
      <c r="B162" t="n" s="4">
        <f>75.00</f>
        <v>0.0</v>
      </c>
      <c r="C162" s="5"/>
    </row>
    <row r="163">
      <c r="A163" t="s" s="3">
        <v>159</v>
      </c>
      <c r="B163" t="n" s="4">
        <f>5134.04</f>
        <v>0.0</v>
      </c>
      <c r="C163" s="5"/>
    </row>
    <row r="164">
      <c r="A164" t="s" s="3">
        <v>160</v>
      </c>
      <c r="B164" t="n" s="4">
        <f>2890.05</f>
        <v>0.0</v>
      </c>
      <c r="C164" s="5"/>
    </row>
    <row r="165">
      <c r="A165" t="s" s="3">
        <v>161</v>
      </c>
      <c r="B165" t="n" s="4">
        <f>826.04</f>
        <v>0.0</v>
      </c>
      <c r="C165" s="5"/>
    </row>
    <row r="166">
      <c r="A166" t="s" s="3">
        <v>162</v>
      </c>
      <c r="B166" t="n" s="4">
        <f>9.95</f>
        <v>0.0</v>
      </c>
      <c r="C166" s="5"/>
    </row>
    <row r="167">
      <c r="A167" t="s" s="3">
        <v>163</v>
      </c>
      <c r="B167" t="n" s="4">
        <f>178358.88</f>
        <v>0.0</v>
      </c>
      <c r="C167" s="5"/>
    </row>
    <row r="168">
      <c r="A168" t="s" s="3">
        <v>164</v>
      </c>
      <c r="B168" t="n" s="4">
        <f>8850.96</f>
        <v>0.0</v>
      </c>
      <c r="C168" s="5"/>
    </row>
    <row r="169">
      <c r="A169" t="s" s="3">
        <v>165</v>
      </c>
      <c r="B169" t="n" s="4">
        <f>17633.07</f>
        <v>0.0</v>
      </c>
      <c r="C169" s="5"/>
    </row>
    <row r="170">
      <c r="A170" t="s" s="3">
        <v>166</v>
      </c>
      <c r="B170" t="n" s="4">
        <f>204.00</f>
        <v>0.0</v>
      </c>
      <c r="C170" s="5"/>
    </row>
    <row r="171">
      <c r="A171" t="s" s="3">
        <v>167</v>
      </c>
      <c r="B171" t="n" s="4">
        <f>1996.81</f>
        <v>0.0</v>
      </c>
      <c r="C171" s="5"/>
    </row>
    <row r="172">
      <c r="A172" t="s" s="3">
        <v>168</v>
      </c>
      <c r="B172" t="n" s="4">
        <f>13684.09</f>
        <v>0.0</v>
      </c>
      <c r="C172" s="5"/>
    </row>
    <row r="173">
      <c r="A173" t="s" s="3">
        <v>169</v>
      </c>
      <c r="B173" t="n" s="4">
        <f>470.36</f>
        <v>0.0</v>
      </c>
      <c r="C173" s="5"/>
    </row>
    <row r="174">
      <c r="A174" t="s" s="3">
        <v>170</v>
      </c>
      <c r="B174" t="n" s="4">
        <f>622.00</f>
        <v>0.0</v>
      </c>
      <c r="C174" s="5"/>
    </row>
    <row r="175">
      <c r="A175" t="s" s="3">
        <v>171</v>
      </c>
      <c r="B175" t="n" s="4">
        <f>347.22</f>
        <v>0.0</v>
      </c>
      <c r="C175" s="5"/>
    </row>
    <row r="176">
      <c r="A176" t="s" s="3">
        <v>172</v>
      </c>
      <c r="B176" t="n" s="4">
        <f>98276.37</f>
        <v>0.0</v>
      </c>
      <c r="C176" s="5"/>
    </row>
    <row r="177">
      <c r="A177" t="s" s="3">
        <v>173</v>
      </c>
      <c r="B177" t="n" s="4">
        <f>488.93</f>
        <v>0.0</v>
      </c>
      <c r="C177" s="5"/>
    </row>
    <row r="178">
      <c r="A178" t="s" s="3">
        <v>174</v>
      </c>
      <c r="B178" t="n" s="4">
        <f>470.00</f>
        <v>0.0</v>
      </c>
      <c r="C178" s="5"/>
    </row>
    <row r="179">
      <c r="A179" t="s" s="3">
        <v>175</v>
      </c>
      <c r="B179" t="n" s="4">
        <f>385.00</f>
        <v>0.0</v>
      </c>
      <c r="C179" s="5"/>
    </row>
    <row r="180">
      <c r="A180" t="s" s="3">
        <v>176</v>
      </c>
      <c r="B180" t="n" s="4">
        <f>135.38</f>
        <v>0.0</v>
      </c>
      <c r="C180" s="5"/>
    </row>
    <row r="181">
      <c r="A181" t="s" s="3">
        <v>177</v>
      </c>
      <c r="B181" t="n" s="4">
        <f>50.13</f>
        <v>0.0</v>
      </c>
      <c r="C181" s="5"/>
    </row>
    <row r="182">
      <c r="A182" t="s" s="3">
        <v>178</v>
      </c>
      <c r="B182" t="n" s="4">
        <f>24924.10</f>
        <v>0.0</v>
      </c>
      <c r="C182" s="5"/>
    </row>
    <row r="183">
      <c r="A183" t="s" s="3">
        <v>179</v>
      </c>
      <c r="B183" t="n" s="4">
        <f>2007.18</f>
        <v>0.0</v>
      </c>
      <c r="C183" s="5"/>
    </row>
    <row r="184">
      <c r="A184" t="s" s="3">
        <v>180</v>
      </c>
      <c r="B184" t="n" s="4">
        <f>558.00</f>
        <v>0.0</v>
      </c>
      <c r="C184" s="5"/>
    </row>
    <row r="185">
      <c r="A185" t="s" s="3">
        <v>181</v>
      </c>
      <c r="B185" t="n" s="4">
        <f>8756.07</f>
        <v>0.0</v>
      </c>
      <c r="C185" s="5"/>
    </row>
    <row r="186">
      <c r="A186" t="s" s="3">
        <v>182</v>
      </c>
      <c r="B186" t="n" s="4">
        <f>193.49</f>
        <v>0.0</v>
      </c>
      <c r="C186" s="5"/>
    </row>
    <row r="187">
      <c r="A187" t="s" s="3">
        <v>183</v>
      </c>
      <c r="B187" t="n" s="4">
        <f>10861.32</f>
        <v>0.0</v>
      </c>
      <c r="C187" s="5"/>
    </row>
    <row r="188">
      <c r="A188" t="s" s="3">
        <v>184</v>
      </c>
      <c r="B188" t="n" s="4">
        <f>5425.96</f>
        <v>0.0</v>
      </c>
      <c r="C188" s="5"/>
    </row>
    <row r="189">
      <c r="A189" t="s" s="3">
        <v>185</v>
      </c>
      <c r="B189" t="n" s="4">
        <f>451.61</f>
        <v>0.0</v>
      </c>
      <c r="C189" s="5"/>
    </row>
    <row r="190">
      <c r="A190" t="s" s="3">
        <v>186</v>
      </c>
      <c r="B190" t="n" s="4">
        <f>36721.21</f>
        <v>0.0</v>
      </c>
      <c r="C190" s="5"/>
    </row>
    <row r="191">
      <c r="A191" t="s" s="3">
        <v>187</v>
      </c>
      <c r="B191" t="n" s="4">
        <f>1672.30</f>
        <v>0.0</v>
      </c>
      <c r="C191" s="5"/>
    </row>
    <row r="192">
      <c r="A192" t="s" s="3">
        <v>188</v>
      </c>
      <c r="B192" t="n" s="4">
        <f>160.00</f>
        <v>0.0</v>
      </c>
      <c r="C192" s="5"/>
    </row>
    <row r="193">
      <c r="A193" t="s" s="3">
        <v>189</v>
      </c>
      <c r="B193" t="n" s="4">
        <f>595.00</f>
        <v>0.0</v>
      </c>
      <c r="C193" s="5"/>
    </row>
    <row r="194">
      <c r="A194" t="s" s="3">
        <v>190</v>
      </c>
      <c r="B194" t="n" s="4">
        <f>4754.88</f>
        <v>0.0</v>
      </c>
      <c r="C194" s="5"/>
    </row>
    <row r="195">
      <c r="A195" t="s" s="3">
        <v>191</v>
      </c>
      <c r="B195" t="n" s="4">
        <f>13688.47</f>
        <v>0.0</v>
      </c>
      <c r="C195" s="5"/>
    </row>
    <row r="196">
      <c r="A196" t="s" s="3">
        <v>192</v>
      </c>
      <c r="B196" s="5"/>
      <c r="C196" t="n" s="4">
        <f>5.36</f>
        <v>0.0</v>
      </c>
    </row>
    <row r="197">
      <c r="A197" t="s" s="3">
        <v>193</v>
      </c>
      <c r="B197" s="5"/>
      <c r="C197" t="n" s="4">
        <f>272692.00</f>
        <v>0.0</v>
      </c>
    </row>
    <row r="198">
      <c r="A198" t="s" s="3">
        <v>194</v>
      </c>
      <c r="B198" s="5"/>
      <c r="C198" t="n" s="4">
        <f>1433.35</f>
        <v>0.0</v>
      </c>
    </row>
    <row r="199">
      <c r="A199" t="s" s="3">
        <v>195</v>
      </c>
      <c r="B199" s="5"/>
      <c r="C199" t="n" s="4">
        <f>16027.20</f>
        <v>0.0</v>
      </c>
    </row>
    <row r="200">
      <c r="A200" t="s" s="3">
        <v>196</v>
      </c>
      <c r="B200" t="n" s="6">
        <f>(((((((((((((((((((((((((((((((((((((((((((((((((((((((((((((((((((((((((((((((((((((((((((((((((((((((((((((((((((((((((((((((((((((((((((((((((((((((((((((((((((((((((((((((((((((((((((((((((B6)+(B7))+(B8))+(B9))+(B10))+(B11))+(B12))+(B13))+(B14))+(B15))+(B16))+(B17))+(B18))+(B19))+(B20))+(B21))+(B22))+(B23))+(B24))+(B25))+(B26))+(B27))+(B28))+(B29))+(B30))+(B31))+(B32))+(B33))+(B34))+(B35))+(B36))+(B37))+(B38))+(B39))+(B40))+(B41))+(B42))+(B43))+(B44))+(B45))+(B46))+(B47))+(B48))+(B49))+(B50))+(B51))+(B52))+(B53))+(B54))+(B55))+(B56))+(B57))+(B58))+(B59))+(B60))+(B61))+(B62))+(B63))+(B64))+(B65))+(B66))+(B67))+(B68))+(B69))+(B70))+(B71))+(B72))+(B73))+(B74))+(B75))+(B76))+(B77))+(B78))+(B79))+(B80))+(B81))+(B82))+(B83))+(B84))+(B85))+(B86))+(B87))+(B88))+(B89))+(B90))+(B91))+(B92))+(B93))+(B94))+(B95))+(B96))+(B97))+(B98))+(B99))+(B100))+(B101))+(B102))+(B103))+(B104))+(B105))+(B106))+(B107))+(B108))+(B109))+(B110))+(B111))+(B112))+(B113))+(B114))+(B115))+(B116))+(B117))+(B118))+(B119))+(B120))+(B121))+(B122))+(B123))+(B124))+(B125))+(B126))+(B127))+(B128))+(B129))+(B130))+(B131))+(B132))+(B133))+(B134))+(B135))+(B136))+(B137))+(B138))+(B139))+(B140))+(B141))+(B142))+(B143))+(B144))+(B145))+(B146))+(B147))+(B148))+(B149))+(B150))+(B151))+(B152))+(B153))+(B154))+(B155))+(B156))+(B157))+(B158))+(B159))+(B160))+(B161))+(B162))+(B163))+(B164))+(B165))+(B166))+(B167))+(B168))+(B169))+(B170))+(B171))+(B172))+(B173))+(B174))+(B175))+(B176))+(B177))+(B178))+(B179))+(B180))+(B181))+(B182))+(B183))+(B184))+(B185))+(B186))+(B187))+(B188))+(B189))+(B190))+(B191))+(B192))+(B193))+(B194))+(B195))+(B196))+(B197))+(B198))+(B199)</f>
        <v>0.0</v>
      </c>
      <c r="C200" t="n" s="6">
        <f>(((((((((((((((((((((((((((((((((((((((((((((((((((((((((((((((((((((((((((((((((((((((((((((((((((((((((((((((((((((((((((((((((((((((((((((((((((((((((((((((((((((((((((((((((((((((((((((((((C6)+(C7))+(C8))+(C9))+(C10))+(C11))+(C12))+(C13))+(C14))+(C15))+(C16))+(C17))+(C18))+(C19))+(C20))+(C21))+(C22))+(C23))+(C24))+(C25))+(C26))+(C27))+(C28))+(C29))+(C30))+(C31))+(C32))+(C33))+(C34))+(C35))+(C36))+(C37))+(C38))+(C39))+(C40))+(C41))+(C42))+(C43))+(C44))+(C45))+(C46))+(C47))+(C48))+(C49))+(C50))+(C51))+(C52))+(C53))+(C54))+(C55))+(C56))+(C57))+(C58))+(C59))+(C60))+(C61))+(C62))+(C63))+(C64))+(C65))+(C66))+(C67))+(C68))+(C69))+(C70))+(C71))+(C72))+(C73))+(C74))+(C75))+(C76))+(C77))+(C78))+(C79))+(C80))+(C81))+(C82))+(C83))+(C84))+(C85))+(C86))+(C87))+(C88))+(C89))+(C90))+(C91))+(C92))+(C93))+(C94))+(C95))+(C96))+(C97))+(C98))+(C99))+(C100))+(C101))+(C102))+(C103))+(C104))+(C105))+(C106))+(C107))+(C108))+(C109))+(C110))+(C111))+(C112))+(C113))+(C114))+(C115))+(C116))+(C117))+(C118))+(C119))+(C120))+(C121))+(C122))+(C123))+(C124))+(C125))+(C126))+(C127))+(C128))+(C129))+(C130))+(C131))+(C132))+(C133))+(C134))+(C135))+(C136))+(C137))+(C138))+(C139))+(C140))+(C141))+(C142))+(C143))+(C144))+(C145))+(C146))+(C147))+(C148))+(C149))+(C150))+(C151))+(C152))+(C153))+(C154))+(C155))+(C156))+(C157))+(C158))+(C159))+(C160))+(C161))+(C162))+(C163))+(C164))+(C165))+(C166))+(C167))+(C168))+(C169))+(C170))+(C171))+(C172))+(C173))+(C174))+(C175))+(C176))+(C177))+(C178))+(C179))+(C180))+(C181))+(C182))+(C183))+(C184))+(C185))+(C186))+(C187))+(C188))+(C189))+(C190))+(C191))+(C192))+(C193))+(C194))+(C195))+(C196))+(C197))+(C198))+(C199)</f>
        <v>0.0</v>
      </c>
    </row>
    <row r="201">
      <c r="A201" s="3"/>
      <c r="B201" s="5"/>
      <c r="C201" s="5"/>
    </row>
    <row r="204">
      <c r="A204" s="7" t="s">
        <v>197</v>
      </c>
      <c r="B204"/>
      <c r="C204"/>
    </row>
  </sheetData>
  <mergeCells count="4">
    <mergeCell ref="A204:C204"/>
    <mergeCell ref="A1:C1"/>
    <mergeCell ref="A2:C2"/>
    <mergeCell ref="A3:C3"/>
  </mergeCells>
  <pageMargins bottom="0.75" footer="0.3" header="0.3" left="0.7" right="0.7" top="0.75"/>
  <headerFooter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2026-05-06T12:14:20Z</dcterms:created>
  <dc:creator>Apache POI</dc:creator>
</cp:coreProperties>
</file>